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4(1)(a)\BS\RTI 4(1)(a)\"/>
    </mc:Choice>
  </mc:AlternateContent>
  <bookViews>
    <workbookView xWindow="0" yWindow="0" windowWidth="15360" windowHeight="7650"/>
  </bookViews>
  <sheets>
    <sheet name="ACEI,BS" sheetId="7" r:id="rId1"/>
    <sheet name="DCEI,BS" sheetId="20" r:id="rId2"/>
  </sheets>
  <calcPr calcId="162913"/>
</workbook>
</file>

<file path=xl/calcChain.xml><?xml version="1.0" encoding="utf-8"?>
<calcChain xmlns="http://schemas.openxmlformats.org/spreadsheetml/2006/main">
  <c r="S554" i="20" l="1"/>
  <c r="Q553" i="20"/>
  <c r="S553" i="20" s="1"/>
  <c r="S552" i="20"/>
  <c r="Q552" i="20"/>
  <c r="R552" i="20" s="1"/>
  <c r="R551" i="20"/>
  <c r="Q551" i="20"/>
  <c r="S551" i="20" s="1"/>
  <c r="Q550" i="20"/>
  <c r="S549" i="20"/>
  <c r="Q549" i="20"/>
  <c r="R549" i="20" s="1"/>
  <c r="S547" i="20"/>
  <c r="R547" i="20"/>
  <c r="Q547" i="20"/>
  <c r="R546" i="20"/>
  <c r="Q546" i="20"/>
  <c r="S546" i="20" s="1"/>
  <c r="Q545" i="20"/>
  <c r="S544" i="20"/>
  <c r="Q544" i="20"/>
  <c r="R544" i="20" s="1"/>
  <c r="S543" i="20"/>
  <c r="R543" i="20"/>
  <c r="Q543" i="20"/>
  <c r="R542" i="20"/>
  <c r="Q542" i="20"/>
  <c r="S542" i="20" s="1"/>
  <c r="Q541" i="20"/>
  <c r="S540" i="20"/>
  <c r="Q540" i="20"/>
  <c r="R540" i="20" s="1"/>
  <c r="S539" i="20"/>
  <c r="R539" i="20"/>
  <c r="Q539" i="20"/>
  <c r="R538" i="20"/>
  <c r="Q538" i="20"/>
  <c r="S538" i="20" s="1"/>
  <c r="Q537" i="20"/>
  <c r="S536" i="20"/>
  <c r="Q536" i="20"/>
  <c r="R536" i="20" s="1"/>
  <c r="S535" i="20"/>
  <c r="R535" i="20"/>
  <c r="Q535" i="20"/>
  <c r="Q534" i="20"/>
  <c r="S534" i="20" s="1"/>
  <c r="Q533" i="20"/>
  <c r="S532" i="20"/>
  <c r="Q532" i="20"/>
  <c r="R532" i="20" s="1"/>
  <c r="S531" i="20"/>
  <c r="R531" i="20"/>
  <c r="Q531" i="20"/>
  <c r="Q530" i="20"/>
  <c r="S530" i="20" s="1"/>
  <c r="Q529" i="20"/>
  <c r="S528" i="20"/>
  <c r="Q528" i="20"/>
  <c r="R528" i="20" s="1"/>
  <c r="S527" i="20"/>
  <c r="R527" i="20"/>
  <c r="Q527" i="20"/>
  <c r="Q526" i="20"/>
  <c r="S526" i="20" s="1"/>
  <c r="Q525" i="20"/>
  <c r="S524" i="20"/>
  <c r="Q524" i="20"/>
  <c r="R524" i="20" s="1"/>
  <c r="S523" i="20"/>
  <c r="R523" i="20"/>
  <c r="Q523" i="20"/>
  <c r="Q522" i="20"/>
  <c r="S522" i="20" s="1"/>
  <c r="Q521" i="20"/>
  <c r="AH520" i="20"/>
  <c r="Q520" i="20"/>
  <c r="S519" i="20"/>
  <c r="Q519" i="20"/>
  <c r="R519" i="20" s="1"/>
  <c r="S518" i="20"/>
  <c r="R518" i="20"/>
  <c r="Q518" i="20"/>
  <c r="Q517" i="20"/>
  <c r="Q516" i="20"/>
  <c r="S515" i="20"/>
  <c r="Q515" i="20"/>
  <c r="R515" i="20" s="1"/>
  <c r="S514" i="20"/>
  <c r="R514" i="20"/>
  <c r="Q514" i="20"/>
  <c r="AH513" i="20"/>
  <c r="S513" i="20"/>
  <c r="R513" i="20"/>
  <c r="Q513" i="20"/>
  <c r="Q512" i="20"/>
  <c r="Q511" i="20"/>
  <c r="S510" i="20"/>
  <c r="Q510" i="20"/>
  <c r="R510" i="20" s="1"/>
  <c r="S509" i="20"/>
  <c r="R509" i="20"/>
  <c r="Q509" i="20"/>
  <c r="Q508" i="20"/>
  <c r="Q507" i="20"/>
  <c r="S506" i="20"/>
  <c r="Q506" i="20"/>
  <c r="R506" i="20" s="1"/>
  <c r="S505" i="20"/>
  <c r="R505" i="20"/>
  <c r="Q505" i="20"/>
  <c r="Q504" i="20"/>
  <c r="Q503" i="20"/>
  <c r="S502" i="20"/>
  <c r="Q502" i="20"/>
  <c r="R502" i="20" s="1"/>
  <c r="S501" i="20"/>
  <c r="R501" i="20"/>
  <c r="Q501" i="20"/>
  <c r="Q500" i="20"/>
  <c r="Q499" i="20"/>
  <c r="S498" i="20"/>
  <c r="Q498" i="20"/>
  <c r="R498" i="20" s="1"/>
  <c r="S497" i="20"/>
  <c r="R497" i="20"/>
  <c r="Q497" i="20"/>
  <c r="Q496" i="20"/>
  <c r="Q495" i="20"/>
  <c r="S494" i="20"/>
  <c r="Q494" i="20"/>
  <c r="R494" i="20" s="1"/>
  <c r="S493" i="20"/>
  <c r="R493" i="20"/>
  <c r="Q493" i="20"/>
  <c r="Q492" i="20"/>
  <c r="Q491" i="20"/>
  <c r="S490" i="20"/>
  <c r="Q490" i="20"/>
  <c r="R490" i="20" s="1"/>
  <c r="S489" i="20"/>
  <c r="R489" i="20"/>
  <c r="Q489" i="20"/>
  <c r="Q488" i="20"/>
  <c r="Q487" i="20"/>
  <c r="S486" i="20"/>
  <c r="Q486" i="20"/>
  <c r="R486" i="20" s="1"/>
  <c r="S485" i="20"/>
  <c r="R485" i="20"/>
  <c r="Q485" i="20"/>
  <c r="Q484" i="20"/>
  <c r="Q483" i="20"/>
  <c r="S482" i="20"/>
  <c r="Q482" i="20"/>
  <c r="R482" i="20" s="1"/>
  <c r="S481" i="20"/>
  <c r="R481" i="20"/>
  <c r="Q481" i="20"/>
  <c r="Q480" i="20"/>
  <c r="Q479" i="20"/>
  <c r="S478" i="20"/>
  <c r="Q478" i="20"/>
  <c r="R478" i="20" s="1"/>
  <c r="S477" i="20"/>
  <c r="R477" i="20"/>
  <c r="Q477" i="20"/>
  <c r="Q476" i="20"/>
  <c r="Q475" i="20"/>
  <c r="S474" i="20"/>
  <c r="Q474" i="20"/>
  <c r="R474" i="20" s="1"/>
  <c r="S473" i="20"/>
  <c r="R473" i="20"/>
  <c r="Q473" i="20"/>
  <c r="Q472" i="20"/>
  <c r="Q471" i="20"/>
  <c r="S470" i="20"/>
  <c r="Q470" i="20"/>
  <c r="R470" i="20" s="1"/>
  <c r="S469" i="20"/>
  <c r="R469" i="20"/>
  <c r="Q469" i="20"/>
  <c r="Q468" i="20"/>
  <c r="Q467" i="20"/>
  <c r="S466" i="20"/>
  <c r="Q466" i="20"/>
  <c r="R466" i="20" s="1"/>
  <c r="S465" i="20"/>
  <c r="R465" i="20"/>
  <c r="Q465" i="20"/>
  <c r="Q464" i="20"/>
  <c r="Q463" i="20"/>
  <c r="S462" i="20"/>
  <c r="Q462" i="20"/>
  <c r="R462" i="20" s="1"/>
  <c r="S461" i="20"/>
  <c r="R461" i="20"/>
  <c r="Q461" i="20"/>
  <c r="Q460" i="20"/>
  <c r="AH459" i="20"/>
  <c r="Q459" i="20"/>
  <c r="S459" i="20" s="1"/>
  <c r="Q458" i="20"/>
  <c r="S457" i="20"/>
  <c r="Q457" i="20"/>
  <c r="R457" i="20" s="1"/>
  <c r="S456" i="20"/>
  <c r="R456" i="20"/>
  <c r="Q456" i="20"/>
  <c r="Q455" i="20"/>
  <c r="S455" i="20" s="1"/>
  <c r="Q454" i="20"/>
  <c r="L454" i="20"/>
  <c r="Q453" i="20"/>
  <c r="S452" i="20"/>
  <c r="Q452" i="20"/>
  <c r="R452" i="20" s="1"/>
  <c r="S451" i="20"/>
  <c r="R451" i="20"/>
  <c r="Q451" i="20"/>
  <c r="R450" i="20"/>
  <c r="Q450" i="20"/>
  <c r="S450" i="20" s="1"/>
  <c r="Q449" i="20"/>
  <c r="S448" i="20"/>
  <c r="Q448" i="20"/>
  <c r="R448" i="20" s="1"/>
  <c r="S447" i="20"/>
  <c r="R447" i="20"/>
  <c r="Q447" i="20"/>
  <c r="R446" i="20"/>
  <c r="Q446" i="20"/>
  <c r="S446" i="20" s="1"/>
  <c r="Q445" i="20"/>
  <c r="S444" i="20"/>
  <c r="Q444" i="20"/>
  <c r="R444" i="20" s="1"/>
  <c r="S443" i="20"/>
  <c r="R443" i="20"/>
  <c r="Q443" i="20"/>
  <c r="R442" i="20"/>
  <c r="Q442" i="20"/>
  <c r="S442" i="20" s="1"/>
  <c r="Q441" i="20"/>
  <c r="S440" i="20"/>
  <c r="Q440" i="20"/>
  <c r="R440" i="20" s="1"/>
  <c r="S439" i="20"/>
  <c r="R439" i="20"/>
  <c r="Q439" i="20"/>
  <c r="R438" i="20"/>
  <c r="Q438" i="20"/>
  <c r="S438" i="20" s="1"/>
  <c r="Q437" i="20"/>
  <c r="S436" i="20"/>
  <c r="Q436" i="20"/>
  <c r="R436" i="20" s="1"/>
  <c r="S435" i="20"/>
  <c r="R435" i="20"/>
  <c r="Q435" i="20"/>
  <c r="R434" i="20"/>
  <c r="Q434" i="20"/>
  <c r="S434" i="20" s="1"/>
  <c r="Q433" i="20"/>
  <c r="S433" i="20" s="1"/>
  <c r="S432" i="20"/>
  <c r="Q432" i="20"/>
  <c r="R432" i="20" s="1"/>
  <c r="S431" i="20"/>
  <c r="R431" i="20"/>
  <c r="Q431" i="20"/>
  <c r="Q430" i="20"/>
  <c r="S430" i="20" s="1"/>
  <c r="R429" i="20"/>
  <c r="Q429" i="20"/>
  <c r="S429" i="20" s="1"/>
  <c r="Q428" i="20"/>
  <c r="R428" i="20" s="1"/>
  <c r="S427" i="20"/>
  <c r="R427" i="20"/>
  <c r="Q427" i="20"/>
  <c r="S426" i="20"/>
  <c r="R426" i="20"/>
  <c r="Q426" i="20"/>
  <c r="Q425" i="20"/>
  <c r="S425" i="20" s="1"/>
  <c r="S424" i="20"/>
  <c r="Q424" i="20"/>
  <c r="R424" i="20" s="1"/>
  <c r="S423" i="20"/>
  <c r="R423" i="20"/>
  <c r="Q423" i="20"/>
  <c r="Q422" i="20"/>
  <c r="S422" i="20" s="1"/>
  <c r="R421" i="20"/>
  <c r="Q421" i="20"/>
  <c r="S421" i="20" s="1"/>
  <c r="Q420" i="20"/>
  <c r="R420" i="20" s="1"/>
  <c r="S419" i="20"/>
  <c r="R419" i="20"/>
  <c r="Q419" i="20"/>
  <c r="S418" i="20"/>
  <c r="R418" i="20"/>
  <c r="Q418" i="20"/>
  <c r="Q417" i="20"/>
  <c r="S417" i="20" s="1"/>
  <c r="S416" i="20"/>
  <c r="Q416" i="20"/>
  <c r="R416" i="20" s="1"/>
  <c r="S415" i="20"/>
  <c r="R415" i="20"/>
  <c r="Q415" i="20"/>
  <c r="Q414" i="20"/>
  <c r="S414" i="20" s="1"/>
  <c r="R413" i="20"/>
  <c r="Q413" i="20"/>
  <c r="S413" i="20" s="1"/>
  <c r="Q412" i="20"/>
  <c r="R412" i="20" s="1"/>
  <c r="S411" i="20"/>
  <c r="R411" i="20"/>
  <c r="Q411" i="20"/>
  <c r="S410" i="20"/>
  <c r="R410" i="20"/>
  <c r="Q410" i="20"/>
  <c r="Q409" i="20"/>
  <c r="S409" i="20" s="1"/>
  <c r="S408" i="20"/>
  <c r="Q408" i="20"/>
  <c r="R408" i="20" s="1"/>
  <c r="S407" i="20"/>
  <c r="R407" i="20"/>
  <c r="Q407" i="20"/>
  <c r="Q406" i="20"/>
  <c r="S406" i="20" s="1"/>
  <c r="R405" i="20"/>
  <c r="Q405" i="20"/>
  <c r="S405" i="20" s="1"/>
  <c r="Q404" i="20"/>
  <c r="R404" i="20" s="1"/>
  <c r="S403" i="20"/>
  <c r="R403" i="20"/>
  <c r="Q403" i="20"/>
  <c r="S402" i="20"/>
  <c r="R402" i="20"/>
  <c r="Q402" i="20"/>
  <c r="Q401" i="20"/>
  <c r="S401" i="20" s="1"/>
  <c r="S400" i="20"/>
  <c r="Q400" i="20"/>
  <c r="R400" i="20" s="1"/>
  <c r="S399" i="20"/>
  <c r="R399" i="20"/>
  <c r="Q399" i="20"/>
  <c r="Q398" i="20"/>
  <c r="S398" i="20" s="1"/>
  <c r="AH397" i="20"/>
  <c r="Q397" i="20"/>
  <c r="S397" i="20" s="1"/>
  <c r="R396" i="20"/>
  <c r="Q396" i="20"/>
  <c r="S396" i="20" s="1"/>
  <c r="Q395" i="20"/>
  <c r="R395" i="20" s="1"/>
  <c r="S394" i="20"/>
  <c r="R394" i="20"/>
  <c r="Q394" i="20"/>
  <c r="S393" i="20"/>
  <c r="R393" i="20"/>
  <c r="Q393" i="20"/>
  <c r="Q392" i="20"/>
  <c r="S392" i="20" s="1"/>
  <c r="S391" i="20"/>
  <c r="Q391" i="20"/>
  <c r="R391" i="20" s="1"/>
  <c r="S390" i="20"/>
  <c r="R390" i="20"/>
  <c r="Q390" i="20"/>
  <c r="Q389" i="20"/>
  <c r="S389" i="20" s="1"/>
  <c r="R388" i="20"/>
  <c r="Q388" i="20"/>
  <c r="S388" i="20" s="1"/>
  <c r="Q387" i="20"/>
  <c r="R387" i="20" s="1"/>
  <c r="S386" i="20"/>
  <c r="R386" i="20"/>
  <c r="Q386" i="20"/>
  <c r="S385" i="20"/>
  <c r="R385" i="20"/>
  <c r="Q385" i="20"/>
  <c r="Q384" i="20"/>
  <c r="S384" i="20" s="1"/>
  <c r="S383" i="20"/>
  <c r="Q383" i="20"/>
  <c r="R383" i="20" s="1"/>
  <c r="Q382" i="20"/>
  <c r="Q381" i="20"/>
  <c r="S381" i="20" s="1"/>
  <c r="S380" i="20"/>
  <c r="R380" i="20"/>
  <c r="Q380" i="20"/>
  <c r="S379" i="20"/>
  <c r="R379" i="20"/>
  <c r="Q379" i="20"/>
  <c r="Q378" i="20"/>
  <c r="Q377" i="20"/>
  <c r="S377" i="20" s="1"/>
  <c r="S376" i="20"/>
  <c r="R376" i="20"/>
  <c r="Q376" i="20"/>
  <c r="S375" i="20"/>
  <c r="R375" i="20"/>
  <c r="Q375" i="20"/>
  <c r="Q374" i="20"/>
  <c r="K374" i="20"/>
  <c r="Q373" i="20"/>
  <c r="M373" i="20"/>
  <c r="L373" i="20"/>
  <c r="S372" i="20"/>
  <c r="R372" i="20"/>
  <c r="Q372" i="20"/>
  <c r="Q371" i="20"/>
  <c r="Q370" i="20"/>
  <c r="S370" i="20" s="1"/>
  <c r="S369" i="20"/>
  <c r="R369" i="20"/>
  <c r="Q369" i="20"/>
  <c r="AH368" i="20"/>
  <c r="S368" i="20"/>
  <c r="Q368" i="20"/>
  <c r="R368" i="20" s="1"/>
  <c r="S367" i="20"/>
  <c r="R367" i="20"/>
  <c r="Q367" i="20"/>
  <c r="Q366" i="20"/>
  <c r="Q365" i="20"/>
  <c r="S365" i="20" s="1"/>
  <c r="S364" i="20"/>
  <c r="Q364" i="20"/>
  <c r="R364" i="20" s="1"/>
  <c r="S363" i="20"/>
  <c r="R363" i="20"/>
  <c r="Q363" i="20"/>
  <c r="Q362" i="20"/>
  <c r="Q361" i="20"/>
  <c r="S361" i="20" s="1"/>
  <c r="S360" i="20"/>
  <c r="Q360" i="20"/>
  <c r="R360" i="20" s="1"/>
  <c r="S359" i="20"/>
  <c r="R359" i="20"/>
  <c r="Q359" i="20"/>
  <c r="Q358" i="20"/>
  <c r="Q357" i="20"/>
  <c r="S357" i="20" s="1"/>
  <c r="S356" i="20"/>
  <c r="Q356" i="20"/>
  <c r="R356" i="20" s="1"/>
  <c r="S355" i="20"/>
  <c r="R355" i="20"/>
  <c r="Q355" i="20"/>
  <c r="Q354" i="20"/>
  <c r="Q353" i="20"/>
  <c r="S353" i="20" s="1"/>
  <c r="S352" i="20"/>
  <c r="Q352" i="20"/>
  <c r="R352" i="20" s="1"/>
  <c r="S351" i="20"/>
  <c r="R351" i="20"/>
  <c r="Q351" i="20"/>
  <c r="Q350" i="20"/>
  <c r="Q349" i="20"/>
  <c r="S349" i="20" s="1"/>
  <c r="AH348" i="20"/>
  <c r="L348" i="20"/>
  <c r="Q348" i="20" s="1"/>
  <c r="K348" i="20"/>
  <c r="Q347" i="20"/>
  <c r="Q346" i="20"/>
  <c r="S345" i="20"/>
  <c r="Q345" i="20"/>
  <c r="R345" i="20" s="1"/>
  <c r="S344" i="20"/>
  <c r="R344" i="20"/>
  <c r="Q344" i="20"/>
  <c r="AH343" i="20"/>
  <c r="S343" i="20"/>
  <c r="R343" i="20"/>
  <c r="Q343" i="20"/>
  <c r="R342" i="20"/>
  <c r="Q342" i="20"/>
  <c r="S342" i="20" s="1"/>
  <c r="Q341" i="20"/>
  <c r="S340" i="20"/>
  <c r="Q340" i="20"/>
  <c r="R340" i="20" s="1"/>
  <c r="S339" i="20"/>
  <c r="R339" i="20"/>
  <c r="Q339" i="20"/>
  <c r="R338" i="20"/>
  <c r="Q338" i="20"/>
  <c r="S338" i="20" s="1"/>
  <c r="AH337" i="20"/>
  <c r="R337" i="20"/>
  <c r="Q337" i="20"/>
  <c r="S337" i="20" s="1"/>
  <c r="L337" i="20"/>
  <c r="Q336" i="20"/>
  <c r="Q335" i="20"/>
  <c r="AH334" i="20"/>
  <c r="Q334" i="20"/>
  <c r="AH333" i="20"/>
  <c r="Q333" i="20"/>
  <c r="M333" i="20"/>
  <c r="L333" i="20"/>
  <c r="R332" i="20"/>
  <c r="Q332" i="20"/>
  <c r="S332" i="20" s="1"/>
  <c r="Q331" i="20"/>
  <c r="M331" i="20"/>
  <c r="L331" i="20"/>
  <c r="AH330" i="20"/>
  <c r="S330" i="20"/>
  <c r="R330" i="20"/>
  <c r="Q330" i="20"/>
  <c r="L330" i="20"/>
  <c r="AH329" i="20"/>
  <c r="M329" i="20"/>
  <c r="L329" i="20"/>
  <c r="AH328" i="20"/>
  <c r="Q328" i="20"/>
  <c r="M328" i="20"/>
  <c r="R327" i="20"/>
  <c r="Q327" i="20"/>
  <c r="S327" i="20" s="1"/>
  <c r="Q326" i="20"/>
  <c r="S325" i="20"/>
  <c r="R325" i="20"/>
  <c r="Q325" i="20"/>
  <c r="AH324" i="20"/>
  <c r="L324" i="20"/>
  <c r="K324" i="20"/>
  <c r="AH323" i="20"/>
  <c r="R323" i="20"/>
  <c r="Q323" i="20"/>
  <c r="S323" i="20" s="1"/>
  <c r="AH322" i="20"/>
  <c r="R322" i="20"/>
  <c r="Q322" i="20"/>
  <c r="S322" i="20" s="1"/>
  <c r="AH321" i="20"/>
  <c r="Q321" i="20"/>
  <c r="L321" i="20"/>
  <c r="R320" i="20"/>
  <c r="Q320" i="20"/>
  <c r="S320" i="20" s="1"/>
  <c r="Q319" i="20"/>
  <c r="S318" i="20"/>
  <c r="Q318" i="20"/>
  <c r="R318" i="20" s="1"/>
  <c r="S317" i="20"/>
  <c r="R317" i="20"/>
  <c r="Q317" i="20"/>
  <c r="M316" i="20"/>
  <c r="L316" i="20"/>
  <c r="K316" i="20"/>
  <c r="Q316" i="20" s="1"/>
  <c r="AH315" i="20"/>
  <c r="Q315" i="20"/>
  <c r="O315" i="20"/>
  <c r="M315" i="20"/>
  <c r="L315" i="20"/>
  <c r="AH314" i="20"/>
  <c r="O314" i="20"/>
  <c r="M314" i="20"/>
  <c r="L314" i="20"/>
  <c r="Q314" i="20" s="1"/>
  <c r="AH313" i="20"/>
  <c r="S313" i="20"/>
  <c r="R313" i="20"/>
  <c r="Q313" i="20"/>
  <c r="R312" i="20"/>
  <c r="Q312" i="20"/>
  <c r="S312" i="20" s="1"/>
  <c r="O312" i="20"/>
  <c r="M312" i="20"/>
  <c r="S311" i="20"/>
  <c r="R311" i="20"/>
  <c r="Q311" i="20"/>
  <c r="R310" i="20"/>
  <c r="Q310" i="20"/>
  <c r="S310" i="20" s="1"/>
  <c r="Q309" i="20"/>
  <c r="AH308" i="20"/>
  <c r="Q308" i="20"/>
  <c r="M308" i="20"/>
  <c r="L308" i="20"/>
  <c r="Q307" i="20"/>
  <c r="Q306" i="20"/>
  <c r="S305" i="20"/>
  <c r="Q305" i="20"/>
  <c r="R305" i="20" s="1"/>
  <c r="S304" i="20"/>
  <c r="R304" i="20"/>
  <c r="Q304" i="20"/>
  <c r="Q303" i="20"/>
  <c r="Q302" i="20"/>
  <c r="S301" i="20"/>
  <c r="Q301" i="20"/>
  <c r="R301" i="20" s="1"/>
  <c r="S300" i="20"/>
  <c r="R300" i="20"/>
  <c r="Q300" i="20"/>
  <c r="Q299" i="20"/>
  <c r="Q298" i="20"/>
  <c r="S297" i="20"/>
  <c r="Q297" i="20"/>
  <c r="R297" i="20" s="1"/>
  <c r="S296" i="20"/>
  <c r="R296" i="20"/>
  <c r="Q296" i="20"/>
  <c r="Q295" i="20"/>
  <c r="Q294" i="20"/>
  <c r="S293" i="20"/>
  <c r="Q293" i="20"/>
  <c r="R293" i="20" s="1"/>
  <c r="S292" i="20"/>
  <c r="R292" i="20"/>
  <c r="Q292" i="20"/>
  <c r="Q291" i="20"/>
  <c r="AH290" i="20"/>
  <c r="R290" i="20"/>
  <c r="Q290" i="20"/>
  <c r="S290" i="20" s="1"/>
  <c r="Q289" i="20"/>
  <c r="S288" i="20"/>
  <c r="Q288" i="20"/>
  <c r="R288" i="20" s="1"/>
  <c r="S287" i="20"/>
  <c r="R287" i="20"/>
  <c r="Q287" i="20"/>
  <c r="AH286" i="20"/>
  <c r="S286" i="20"/>
  <c r="R286" i="20"/>
  <c r="Q286" i="20"/>
  <c r="R285" i="20"/>
  <c r="Q285" i="20"/>
  <c r="S285" i="20" s="1"/>
  <c r="Q284" i="20"/>
  <c r="S283" i="20"/>
  <c r="Q283" i="20"/>
  <c r="R283" i="20" s="1"/>
  <c r="S282" i="20"/>
  <c r="R282" i="20"/>
  <c r="Q282" i="20"/>
  <c r="R281" i="20"/>
  <c r="Q281" i="20"/>
  <c r="S281" i="20" s="1"/>
  <c r="Q280" i="20"/>
  <c r="S279" i="20"/>
  <c r="Q279" i="20"/>
  <c r="R279" i="20" s="1"/>
  <c r="S278" i="20"/>
  <c r="R278" i="20"/>
  <c r="Q278" i="20"/>
  <c r="AH277" i="20"/>
  <c r="R277" i="20"/>
  <c r="L277" i="20"/>
  <c r="Q277" i="20" s="1"/>
  <c r="S277" i="20" s="1"/>
  <c r="S276" i="20"/>
  <c r="R276" i="20"/>
  <c r="Q276" i="20"/>
  <c r="R275" i="20"/>
  <c r="Q275" i="20"/>
  <c r="S275" i="20" s="1"/>
  <c r="Q274" i="20"/>
  <c r="S273" i="20"/>
  <c r="Q273" i="20"/>
  <c r="R273" i="20" s="1"/>
  <c r="S272" i="20"/>
  <c r="R272" i="20"/>
  <c r="Q272" i="20"/>
  <c r="R271" i="20"/>
  <c r="Q271" i="20"/>
  <c r="S271" i="20" s="1"/>
  <c r="Q270" i="20"/>
  <c r="S269" i="20"/>
  <c r="Q269" i="20"/>
  <c r="R269" i="20" s="1"/>
  <c r="S268" i="20"/>
  <c r="R268" i="20"/>
  <c r="Q268" i="20"/>
  <c r="R267" i="20"/>
  <c r="Q267" i="20"/>
  <c r="S267" i="20" s="1"/>
  <c r="Q266" i="20"/>
  <c r="S265" i="20"/>
  <c r="Q265" i="20"/>
  <c r="R265" i="20" s="1"/>
  <c r="S264" i="20"/>
  <c r="R264" i="20"/>
  <c r="Q264" i="20"/>
  <c r="R263" i="20"/>
  <c r="Q263" i="20"/>
  <c r="S263" i="20" s="1"/>
  <c r="Q262" i="20"/>
  <c r="S261" i="20"/>
  <c r="Q261" i="20"/>
  <c r="R261" i="20" s="1"/>
  <c r="S260" i="20"/>
  <c r="R260" i="20"/>
  <c r="Q260" i="20"/>
  <c r="R259" i="20"/>
  <c r="Q259" i="20"/>
  <c r="S259" i="20" s="1"/>
  <c r="Q258" i="20"/>
  <c r="S257" i="20"/>
  <c r="L257" i="20"/>
  <c r="Q257" i="20" s="1"/>
  <c r="R257" i="20" s="1"/>
  <c r="S256" i="20"/>
  <c r="Q256" i="20"/>
  <c r="R256" i="20" s="1"/>
  <c r="S255" i="20"/>
  <c r="R255" i="20"/>
  <c r="K255" i="20"/>
  <c r="Q255" i="20" s="1"/>
  <c r="R254" i="20"/>
  <c r="L254" i="20"/>
  <c r="K254" i="20"/>
  <c r="Q254" i="20" s="1"/>
  <c r="S254" i="20" s="1"/>
  <c r="P253" i="20"/>
  <c r="K253" i="20"/>
  <c r="Q252" i="20"/>
  <c r="AH251" i="20"/>
  <c r="Q251" i="20"/>
  <c r="S250" i="20"/>
  <c r="Q250" i="20"/>
  <c r="R250" i="20" s="1"/>
  <c r="S249" i="20"/>
  <c r="R249" i="20"/>
  <c r="Q249" i="20"/>
  <c r="AH248" i="20"/>
  <c r="S248" i="20"/>
  <c r="R248" i="20"/>
  <c r="Q248" i="20"/>
  <c r="AH247" i="20"/>
  <c r="S247" i="20"/>
  <c r="R247" i="20"/>
  <c r="Q247" i="20"/>
  <c r="R246" i="20"/>
  <c r="Q246" i="20"/>
  <c r="S246" i="20" s="1"/>
  <c r="AH245" i="20"/>
  <c r="R245" i="20"/>
  <c r="Q245" i="20"/>
  <c r="S245" i="20" s="1"/>
  <c r="Q244" i="20"/>
  <c r="S243" i="20"/>
  <c r="Q243" i="20"/>
  <c r="R243" i="20" s="1"/>
  <c r="S242" i="20"/>
  <c r="R242" i="20"/>
  <c r="Q242" i="20"/>
  <c r="AH241" i="20"/>
  <c r="S241" i="20"/>
  <c r="R241" i="20"/>
  <c r="Q241" i="20"/>
  <c r="S240" i="20"/>
  <c r="R240" i="20"/>
  <c r="Q240" i="20"/>
  <c r="R239" i="20"/>
  <c r="Q239" i="20"/>
  <c r="S239" i="20" s="1"/>
  <c r="S238" i="20"/>
  <c r="Q238" i="20"/>
  <c r="R238" i="20" s="1"/>
  <c r="S237" i="20"/>
  <c r="R237" i="20"/>
  <c r="K237" i="20"/>
  <c r="Q237" i="20" s="1"/>
  <c r="L236" i="20"/>
  <c r="Q236" i="20" s="1"/>
  <c r="S236" i="20" s="1"/>
  <c r="L235" i="20"/>
  <c r="Q235" i="20" s="1"/>
  <c r="V234" i="20"/>
  <c r="R234" i="20"/>
  <c r="Q234" i="20"/>
  <c r="S234" i="20" s="1"/>
  <c r="L234" i="20"/>
  <c r="AH233" i="20"/>
  <c r="V233" i="20"/>
  <c r="L233" i="20"/>
  <c r="K233" i="20"/>
  <c r="Q233" i="20" s="1"/>
  <c r="R233" i="20" s="1"/>
  <c r="Q232" i="20"/>
  <c r="AH231" i="20"/>
  <c r="L231" i="20"/>
  <c r="Q231" i="20" s="1"/>
  <c r="Q230" i="20"/>
  <c r="S229" i="20"/>
  <c r="R229" i="20"/>
  <c r="Q229" i="20"/>
  <c r="AH228" i="20"/>
  <c r="S228" i="20"/>
  <c r="R228" i="20"/>
  <c r="Q228" i="20"/>
  <c r="S227" i="20"/>
  <c r="R227" i="20"/>
  <c r="Q227" i="20"/>
  <c r="Q226" i="20"/>
  <c r="S226" i="20" s="1"/>
  <c r="M225" i="20"/>
  <c r="Q225" i="20" s="1"/>
  <c r="AH224" i="20"/>
  <c r="R224" i="20"/>
  <c r="Q224" i="20"/>
  <c r="S224" i="20" s="1"/>
  <c r="AH223" i="20"/>
  <c r="Q223" i="20"/>
  <c r="S223" i="20" s="1"/>
  <c r="Q222" i="20"/>
  <c r="S221" i="20"/>
  <c r="R221" i="20"/>
  <c r="Q221" i="20"/>
  <c r="S220" i="20"/>
  <c r="R220" i="20"/>
  <c r="Q220" i="20"/>
  <c r="R219" i="20"/>
  <c r="Q219" i="20"/>
  <c r="S219" i="20" s="1"/>
  <c r="L218" i="20"/>
  <c r="Q218" i="20" s="1"/>
  <c r="K218" i="20"/>
  <c r="Q217" i="20"/>
  <c r="S217" i="20" s="1"/>
  <c r="Q216" i="20"/>
  <c r="S215" i="20"/>
  <c r="R215" i="20"/>
  <c r="Q215" i="20"/>
  <c r="S214" i="20"/>
  <c r="R214" i="20"/>
  <c r="Q214" i="20"/>
  <c r="Q213" i="20"/>
  <c r="S213" i="20" s="1"/>
  <c r="Q212" i="20"/>
  <c r="S211" i="20"/>
  <c r="R211" i="20"/>
  <c r="Q211" i="20"/>
  <c r="S210" i="20"/>
  <c r="R210" i="20"/>
  <c r="Q210" i="20"/>
  <c r="AH209" i="20"/>
  <c r="M209" i="20"/>
  <c r="L209" i="20"/>
  <c r="K209" i="20"/>
  <c r="Q209" i="20" s="1"/>
  <c r="R209" i="20" s="1"/>
  <c r="Q208" i="20"/>
  <c r="AH207" i="20"/>
  <c r="Q207" i="20"/>
  <c r="S206" i="20"/>
  <c r="L206" i="20"/>
  <c r="Q206" i="20" s="1"/>
  <c r="R206" i="20" s="1"/>
  <c r="S205" i="20"/>
  <c r="R205" i="20"/>
  <c r="Q205" i="20"/>
  <c r="AH204" i="20"/>
  <c r="S204" i="20"/>
  <c r="R204" i="20"/>
  <c r="Q204" i="20"/>
  <c r="AH203" i="20"/>
  <c r="M203" i="20"/>
  <c r="L203" i="20"/>
  <c r="K203" i="20"/>
  <c r="AH202" i="20"/>
  <c r="S202" i="20"/>
  <c r="R202" i="20"/>
  <c r="Q202" i="20"/>
  <c r="Q201" i="20"/>
  <c r="S201" i="20" s="1"/>
  <c r="L201" i="20"/>
  <c r="AH200" i="20"/>
  <c r="S200" i="20"/>
  <c r="R200" i="20"/>
  <c r="Q200" i="20"/>
  <c r="Q199" i="20"/>
  <c r="S199" i="20" s="1"/>
  <c r="Q198" i="20"/>
  <c r="AH197" i="20"/>
  <c r="L197" i="20"/>
  <c r="Q197" i="20" s="1"/>
  <c r="K197" i="20"/>
  <c r="R196" i="20"/>
  <c r="Q196" i="20"/>
  <c r="S196" i="20" s="1"/>
  <c r="Q195" i="20"/>
  <c r="S194" i="20"/>
  <c r="R194" i="20"/>
  <c r="Q194" i="20"/>
  <c r="S193" i="20"/>
  <c r="R193" i="20"/>
  <c r="Q193" i="20"/>
  <c r="Q192" i="20"/>
  <c r="S192" i="20" s="1"/>
  <c r="Q191" i="20"/>
  <c r="S190" i="20"/>
  <c r="R190" i="20"/>
  <c r="Q190" i="20"/>
  <c r="S189" i="20"/>
  <c r="R189" i="20"/>
  <c r="Q189" i="20"/>
  <c r="Q188" i="20"/>
  <c r="S188" i="20" s="1"/>
  <c r="Q187" i="20"/>
  <c r="K186" i="20"/>
  <c r="Q186" i="20" s="1"/>
  <c r="S186" i="20" s="1"/>
  <c r="S185" i="20"/>
  <c r="R185" i="20"/>
  <c r="Q185" i="20"/>
  <c r="S184" i="20"/>
  <c r="R184" i="20"/>
  <c r="Q184" i="20"/>
  <c r="Q183" i="20"/>
  <c r="S183" i="20" s="1"/>
  <c r="L182" i="20"/>
  <c r="Q182" i="20" s="1"/>
  <c r="Q181" i="20"/>
  <c r="R181" i="20" s="1"/>
  <c r="L181" i="20"/>
  <c r="Q180" i="20"/>
  <c r="R180" i="20" s="1"/>
  <c r="S179" i="20"/>
  <c r="R179" i="20"/>
  <c r="Q179" i="20"/>
  <c r="S178" i="20"/>
  <c r="R178" i="20"/>
  <c r="Q178" i="20"/>
  <c r="Q177" i="20"/>
  <c r="S177" i="20" s="1"/>
  <c r="S176" i="20"/>
  <c r="Q176" i="20"/>
  <c r="R176" i="20" s="1"/>
  <c r="S175" i="20"/>
  <c r="R175" i="20"/>
  <c r="Q175" i="20"/>
  <c r="Q174" i="20"/>
  <c r="S174" i="20" s="1"/>
  <c r="AH173" i="20"/>
  <c r="Q173" i="20"/>
  <c r="S173" i="20" s="1"/>
  <c r="L173" i="20"/>
  <c r="AH172" i="20"/>
  <c r="L172" i="20"/>
  <c r="Q172" i="20" s="1"/>
  <c r="S172" i="20" s="1"/>
  <c r="S171" i="20"/>
  <c r="R171" i="20"/>
  <c r="Q171" i="20"/>
  <c r="S170" i="20"/>
  <c r="Q170" i="20"/>
  <c r="R170" i="20" s="1"/>
  <c r="AH169" i="20"/>
  <c r="S169" i="20"/>
  <c r="Q169" i="20"/>
  <c r="R169" i="20" s="1"/>
  <c r="Q168" i="20"/>
  <c r="S168" i="20" s="1"/>
  <c r="Q167" i="20"/>
  <c r="R167" i="20" s="1"/>
  <c r="AH166" i="20"/>
  <c r="S166" i="20"/>
  <c r="Q166" i="20"/>
  <c r="R166" i="20" s="1"/>
  <c r="S165" i="20"/>
  <c r="R165" i="20"/>
  <c r="Q165" i="20"/>
  <c r="Q164" i="20"/>
  <c r="S164" i="20" s="1"/>
  <c r="R163" i="20"/>
  <c r="Q163" i="20"/>
  <c r="S163" i="20" s="1"/>
  <c r="Q162" i="20"/>
  <c r="R162" i="20" s="1"/>
  <c r="S161" i="20"/>
  <c r="R161" i="20"/>
  <c r="Q161" i="20"/>
  <c r="AH160" i="20"/>
  <c r="S160" i="20"/>
  <c r="L160" i="20"/>
  <c r="Q160" i="20" s="1"/>
  <c r="R160" i="20" s="1"/>
  <c r="AH159" i="20"/>
  <c r="S159" i="20"/>
  <c r="Q159" i="20"/>
  <c r="R159" i="20" s="1"/>
  <c r="S158" i="20"/>
  <c r="R158" i="20"/>
  <c r="Q158" i="20"/>
  <c r="AH157" i="20"/>
  <c r="V157" i="20"/>
  <c r="Q157" i="20"/>
  <c r="R157" i="20" s="1"/>
  <c r="M157" i="20"/>
  <c r="Q156" i="20"/>
  <c r="R156" i="20" s="1"/>
  <c r="AH155" i="20"/>
  <c r="V155" i="20"/>
  <c r="M155" i="20"/>
  <c r="Q155" i="20" s="1"/>
  <c r="L155" i="20"/>
  <c r="K155" i="20"/>
  <c r="AH154" i="20"/>
  <c r="S154" i="20"/>
  <c r="Q154" i="20"/>
  <c r="R154" i="20" s="1"/>
  <c r="S153" i="20"/>
  <c r="R153" i="20"/>
  <c r="Q153" i="20"/>
  <c r="Q152" i="20"/>
  <c r="S152" i="20" s="1"/>
  <c r="R151" i="20"/>
  <c r="Q151" i="20"/>
  <c r="S151" i="20" s="1"/>
  <c r="Q150" i="20"/>
  <c r="R150" i="20" s="1"/>
  <c r="AH149" i="20"/>
  <c r="Q149" i="20"/>
  <c r="R149" i="20" s="1"/>
  <c r="AH148" i="20"/>
  <c r="S148" i="20"/>
  <c r="Q148" i="20"/>
  <c r="R148" i="20" s="1"/>
  <c r="S147" i="20"/>
  <c r="R147" i="20"/>
  <c r="Q147" i="20"/>
  <c r="Q146" i="20"/>
  <c r="S146" i="20" s="1"/>
  <c r="R145" i="20"/>
  <c r="Q145" i="20"/>
  <c r="S145" i="20" s="1"/>
  <c r="AH144" i="20"/>
  <c r="Q144" i="20"/>
  <c r="S144" i="20" s="1"/>
  <c r="Q143" i="20"/>
  <c r="R143" i="20" s="1"/>
  <c r="S142" i="20"/>
  <c r="R142" i="20"/>
  <c r="Q142" i="20"/>
  <c r="Q141" i="20"/>
  <c r="S141" i="20" s="1"/>
  <c r="M140" i="20"/>
  <c r="Q140" i="20" s="1"/>
  <c r="L140" i="20"/>
  <c r="Q139" i="20"/>
  <c r="S139" i="20" s="1"/>
  <c r="R138" i="20"/>
  <c r="Q138" i="20"/>
  <c r="S138" i="20" s="1"/>
  <c r="Q137" i="20"/>
  <c r="R137" i="20" s="1"/>
  <c r="S136" i="20"/>
  <c r="R136" i="20"/>
  <c r="Q136" i="20"/>
  <c r="S135" i="20"/>
  <c r="R135" i="20"/>
  <c r="Q135" i="20"/>
  <c r="Q134" i="20"/>
  <c r="S134" i="20" s="1"/>
  <c r="S133" i="20"/>
  <c r="Q133" i="20"/>
  <c r="R133" i="20" s="1"/>
  <c r="S132" i="20"/>
  <c r="R132" i="20"/>
  <c r="Q132" i="20"/>
  <c r="Q131" i="20"/>
  <c r="S131" i="20" s="1"/>
  <c r="R130" i="20"/>
  <c r="Q130" i="20"/>
  <c r="S130" i="20" s="1"/>
  <c r="Q129" i="20"/>
  <c r="R129" i="20" s="1"/>
  <c r="S128" i="20"/>
  <c r="R128" i="20"/>
  <c r="Q128" i="20"/>
  <c r="S127" i="20"/>
  <c r="R127" i="20"/>
  <c r="Q127" i="20"/>
  <c r="Q126" i="20"/>
  <c r="S126" i="20" s="1"/>
  <c r="S125" i="20"/>
  <c r="Q125" i="20"/>
  <c r="R125" i="20" s="1"/>
  <c r="S124" i="20"/>
  <c r="R124" i="20"/>
  <c r="Q124" i="20"/>
  <c r="Q123" i="20"/>
  <c r="S123" i="20" s="1"/>
  <c r="O123" i="20"/>
  <c r="K123" i="20"/>
  <c r="AH122" i="20"/>
  <c r="S122" i="20"/>
  <c r="Q122" i="20"/>
  <c r="R122" i="20" s="1"/>
  <c r="K121" i="20"/>
  <c r="Q121" i="20" s="1"/>
  <c r="S120" i="20"/>
  <c r="R120" i="20"/>
  <c r="Q120" i="20"/>
  <c r="Q119" i="20"/>
  <c r="S119" i="20" s="1"/>
  <c r="Q118" i="20"/>
  <c r="S118" i="20" s="1"/>
  <c r="S117" i="20"/>
  <c r="Q117" i="20"/>
  <c r="R117" i="20" s="1"/>
  <c r="K116" i="20"/>
  <c r="Q116" i="20" s="1"/>
  <c r="S115" i="20"/>
  <c r="R115" i="20"/>
  <c r="Q115" i="20"/>
  <c r="AH114" i="20"/>
  <c r="L114" i="20"/>
  <c r="Q114" i="20" s="1"/>
  <c r="S113" i="20"/>
  <c r="R113" i="20"/>
  <c r="Q113" i="20"/>
  <c r="Q112" i="20"/>
  <c r="S112" i="20" s="1"/>
  <c r="AH111" i="20"/>
  <c r="Q111" i="20"/>
  <c r="S111" i="20" s="1"/>
  <c r="AH110" i="20"/>
  <c r="Q110" i="20"/>
  <c r="S110" i="20" s="1"/>
  <c r="L109" i="20"/>
  <c r="Q109" i="20" s="1"/>
  <c r="AH108" i="20"/>
  <c r="Q108" i="20"/>
  <c r="S108" i="20" s="1"/>
  <c r="L107" i="20"/>
  <c r="Q107" i="20" s="1"/>
  <c r="K107" i="20"/>
  <c r="Q106" i="20"/>
  <c r="S106" i="20" s="1"/>
  <c r="Q105" i="20"/>
  <c r="S105" i="20" s="1"/>
  <c r="S104" i="20"/>
  <c r="Q104" i="20"/>
  <c r="R104" i="20" s="1"/>
  <c r="AH103" i="20"/>
  <c r="S103" i="20"/>
  <c r="Q103" i="20"/>
  <c r="R103" i="20" s="1"/>
  <c r="S102" i="20"/>
  <c r="R102" i="20"/>
  <c r="Q102" i="20"/>
  <c r="AH101" i="20"/>
  <c r="S101" i="20"/>
  <c r="R101" i="20"/>
  <c r="Q101" i="20"/>
  <c r="Q100" i="20"/>
  <c r="S100" i="20" s="1"/>
  <c r="R99" i="20"/>
  <c r="Q99" i="20"/>
  <c r="S99" i="20" s="1"/>
  <c r="S98" i="20"/>
  <c r="Q98" i="20"/>
  <c r="R98" i="20" s="1"/>
  <c r="S97" i="20"/>
  <c r="R97" i="20"/>
  <c r="Q97" i="20"/>
  <c r="AH96" i="20"/>
  <c r="S96" i="20"/>
  <c r="R96" i="20"/>
  <c r="Q96" i="20"/>
  <c r="Q95" i="20"/>
  <c r="S95" i="20" s="1"/>
  <c r="R94" i="20"/>
  <c r="Q94" i="20"/>
  <c r="S94" i="20" s="1"/>
  <c r="AH93" i="20"/>
  <c r="L93" i="20"/>
  <c r="Q93" i="20" s="1"/>
  <c r="R92" i="20"/>
  <c r="Q92" i="20"/>
  <c r="S92" i="20" s="1"/>
  <c r="S91" i="20"/>
  <c r="Q91" i="20"/>
  <c r="R91" i="20" s="1"/>
  <c r="S90" i="20"/>
  <c r="R90" i="20"/>
  <c r="Q90" i="20"/>
  <c r="Q89" i="20"/>
  <c r="S89" i="20" s="1"/>
  <c r="V88" i="20"/>
  <c r="Q88" i="20"/>
  <c r="S88" i="20" s="1"/>
  <c r="L88" i="20"/>
  <c r="Q87" i="20"/>
  <c r="S87" i="20" s="1"/>
  <c r="R86" i="20"/>
  <c r="Q86" i="20"/>
  <c r="S86" i="20" s="1"/>
  <c r="S85" i="20"/>
  <c r="Q85" i="20"/>
  <c r="R85" i="20" s="1"/>
  <c r="S84" i="20"/>
  <c r="R84" i="20"/>
  <c r="Q84" i="20"/>
  <c r="AH83" i="20"/>
  <c r="S83" i="20"/>
  <c r="R83" i="20"/>
  <c r="Q83" i="20"/>
  <c r="Q82" i="20"/>
  <c r="S82" i="20" s="1"/>
  <c r="R81" i="20"/>
  <c r="Q81" i="20"/>
  <c r="S81" i="20" s="1"/>
  <c r="S80" i="20"/>
  <c r="Q80" i="20"/>
  <c r="R80" i="20" s="1"/>
  <c r="R79" i="20"/>
  <c r="Q79" i="20"/>
  <c r="S79" i="20" s="1"/>
  <c r="Q78" i="20"/>
  <c r="S78" i="20" s="1"/>
  <c r="R77" i="20"/>
  <c r="Q77" i="20"/>
  <c r="S77" i="20" s="1"/>
  <c r="S76" i="20"/>
  <c r="Q76" i="20"/>
  <c r="R76" i="20" s="1"/>
  <c r="M76" i="20"/>
  <c r="S75" i="20"/>
  <c r="Q75" i="20"/>
  <c r="R75" i="20" s="1"/>
  <c r="R74" i="20"/>
  <c r="Q74" i="20"/>
  <c r="S74" i="20" s="1"/>
  <c r="Q73" i="20"/>
  <c r="S73" i="20" s="1"/>
  <c r="S72" i="20"/>
  <c r="R72" i="20"/>
  <c r="Q72" i="20"/>
  <c r="S71" i="20"/>
  <c r="Q71" i="20"/>
  <c r="R71" i="20" s="1"/>
  <c r="AH70" i="20"/>
  <c r="S70" i="20"/>
  <c r="Q70" i="20"/>
  <c r="R70" i="20" s="1"/>
  <c r="R69" i="20"/>
  <c r="Q69" i="20"/>
  <c r="S69" i="20" s="1"/>
  <c r="Q68" i="20"/>
  <c r="S68" i="20" s="1"/>
  <c r="S67" i="20"/>
  <c r="R67" i="20"/>
  <c r="Q67" i="20"/>
  <c r="S66" i="20"/>
  <c r="Q66" i="20"/>
  <c r="R66" i="20" s="1"/>
  <c r="R65" i="20"/>
  <c r="Q65" i="20"/>
  <c r="S65" i="20" s="1"/>
  <c r="Q64" i="20"/>
  <c r="S64" i="20" s="1"/>
  <c r="AH63" i="20"/>
  <c r="Q63" i="20"/>
  <c r="S63" i="20" s="1"/>
  <c r="S62" i="20"/>
  <c r="R62" i="20"/>
  <c r="Q62" i="20"/>
  <c r="Q61" i="20"/>
  <c r="R61" i="20" s="1"/>
  <c r="R60" i="20"/>
  <c r="Q60" i="20"/>
  <c r="S60" i="20" s="1"/>
  <c r="AH59" i="20"/>
  <c r="R59" i="20"/>
  <c r="Q59" i="20"/>
  <c r="S59" i="20" s="1"/>
  <c r="AH58" i="20"/>
  <c r="L58" i="20"/>
  <c r="Q58" i="20" s="1"/>
  <c r="R57" i="20"/>
  <c r="Q57" i="20"/>
  <c r="S57" i="20" s="1"/>
  <c r="Q56" i="20"/>
  <c r="S56" i="20" s="1"/>
  <c r="S55" i="20"/>
  <c r="R55" i="20"/>
  <c r="Q55" i="20"/>
  <c r="AH54" i="20"/>
  <c r="S54" i="20"/>
  <c r="R54" i="20"/>
  <c r="Q54" i="20"/>
  <c r="S53" i="20"/>
  <c r="Q53" i="20"/>
  <c r="R53" i="20" s="1"/>
  <c r="K52" i="20"/>
  <c r="Q52" i="20" s="1"/>
  <c r="R51" i="20"/>
  <c r="Q51" i="20"/>
  <c r="S51" i="20" s="1"/>
  <c r="Q50" i="20"/>
  <c r="S50" i="20" s="1"/>
  <c r="S49" i="20"/>
  <c r="R49" i="20"/>
  <c r="Q49" i="20"/>
  <c r="S48" i="20"/>
  <c r="Q48" i="20"/>
  <c r="R48" i="20" s="1"/>
  <c r="R47" i="20"/>
  <c r="Q47" i="20"/>
  <c r="S47" i="20" s="1"/>
  <c r="Q46" i="20"/>
  <c r="S46" i="20" s="1"/>
  <c r="S45" i="20"/>
  <c r="R45" i="20"/>
  <c r="Q45" i="20"/>
  <c r="S44" i="20"/>
  <c r="Q44" i="20"/>
  <c r="R44" i="20" s="1"/>
  <c r="R43" i="20"/>
  <c r="Q43" i="20"/>
  <c r="S43" i="20" s="1"/>
  <c r="AH42" i="20"/>
  <c r="O42" i="20"/>
  <c r="M42" i="20"/>
  <c r="L42" i="20"/>
  <c r="K42" i="20"/>
  <c r="Q42" i="20" s="1"/>
  <c r="Q41" i="20"/>
  <c r="S41" i="20" s="1"/>
  <c r="S40" i="20"/>
  <c r="R40" i="20"/>
  <c r="Q40" i="20"/>
  <c r="S39" i="20"/>
  <c r="Q39" i="20"/>
  <c r="R39" i="20" s="1"/>
  <c r="P39" i="20"/>
  <c r="S38" i="20"/>
  <c r="Q38" i="20"/>
  <c r="R38" i="20" s="1"/>
  <c r="AH37" i="20"/>
  <c r="S37" i="20"/>
  <c r="Q37" i="20"/>
  <c r="R37" i="20" s="1"/>
  <c r="R36" i="20"/>
  <c r="Q36" i="20"/>
  <c r="S36" i="20" s="1"/>
  <c r="Q35" i="20"/>
  <c r="S35" i="20" s="1"/>
  <c r="S34" i="20"/>
  <c r="R34" i="20"/>
  <c r="Q34" i="20"/>
  <c r="AH33" i="20"/>
  <c r="S33" i="20"/>
  <c r="R33" i="20"/>
  <c r="Q33" i="20"/>
  <c r="S32" i="20"/>
  <c r="Q32" i="20"/>
  <c r="R32" i="20" s="1"/>
  <c r="R31" i="20"/>
  <c r="Q31" i="20"/>
  <c r="S31" i="20" s="1"/>
  <c r="Q30" i="20"/>
  <c r="S30" i="20" s="1"/>
  <c r="AH29" i="20"/>
  <c r="Q29" i="20"/>
  <c r="S29" i="20" s="1"/>
  <c r="AH28" i="20"/>
  <c r="Q28" i="20"/>
  <c r="S28" i="20" s="1"/>
  <c r="L28" i="20"/>
  <c r="Q27" i="20"/>
  <c r="S27" i="20" s="1"/>
  <c r="S26" i="20"/>
  <c r="R26" i="20"/>
  <c r="Q26" i="20"/>
  <c r="S25" i="20"/>
  <c r="Q25" i="20"/>
  <c r="R25" i="20" s="1"/>
  <c r="AH24" i="20"/>
  <c r="S24" i="20"/>
  <c r="Q24" i="20"/>
  <c r="R24" i="20" s="1"/>
  <c r="R23" i="20"/>
  <c r="Q23" i="20"/>
  <c r="S23" i="20" s="1"/>
  <c r="Q22" i="20"/>
  <c r="S22" i="20" s="1"/>
  <c r="S21" i="20"/>
  <c r="R21" i="20"/>
  <c r="Q21" i="20"/>
  <c r="S20" i="20"/>
  <c r="Q20" i="20"/>
  <c r="R20" i="20" s="1"/>
  <c r="R19" i="20"/>
  <c r="Q19" i="20"/>
  <c r="S19" i="20" s="1"/>
  <c r="Q18" i="20"/>
  <c r="S18" i="20" s="1"/>
  <c r="M17" i="20"/>
  <c r="L17" i="20"/>
  <c r="K17" i="20"/>
  <c r="Q17" i="20" s="1"/>
  <c r="AH16" i="20"/>
  <c r="V16" i="20"/>
  <c r="P16" i="20"/>
  <c r="M16" i="20"/>
  <c r="L16" i="20"/>
  <c r="K16" i="20"/>
  <c r="Q16" i="20" s="1"/>
  <c r="V15" i="20"/>
  <c r="L15" i="20"/>
  <c r="Q15" i="20" s="1"/>
  <c r="S14" i="20"/>
  <c r="R14" i="20"/>
  <c r="Q14" i="20"/>
  <c r="S13" i="20"/>
  <c r="Q13" i="20"/>
  <c r="R13" i="20" s="1"/>
  <c r="R12" i="20"/>
  <c r="Q12" i="20"/>
  <c r="S12" i="20" s="1"/>
  <c r="Q11" i="20"/>
  <c r="S11" i="20" s="1"/>
  <c r="S10" i="20"/>
  <c r="R10" i="20"/>
  <c r="Q10" i="20"/>
  <c r="N9" i="20"/>
  <c r="L9" i="20"/>
  <c r="Q9" i="20" s="1"/>
  <c r="S8" i="20"/>
  <c r="R8" i="20"/>
  <c r="Q8" i="20"/>
  <c r="S7" i="20"/>
  <c r="Q7" i="20"/>
  <c r="R7" i="20" s="1"/>
  <c r="AH6" i="20"/>
  <c r="V6" i="20"/>
  <c r="M6" i="20"/>
  <c r="L6" i="20"/>
  <c r="Q6" i="20" s="1"/>
  <c r="Q5" i="20"/>
  <c r="S5" i="20" s="1"/>
  <c r="S4" i="20"/>
  <c r="R4" i="20"/>
  <c r="Q4" i="20"/>
  <c r="S15" i="20" l="1"/>
  <c r="R15" i="20"/>
  <c r="S93" i="20"/>
  <c r="R93" i="20"/>
  <c r="S107" i="20"/>
  <c r="R107" i="20"/>
  <c r="S235" i="20"/>
  <c r="R235" i="20"/>
  <c r="S140" i="20"/>
  <c r="R140" i="20"/>
  <c r="R182" i="20"/>
  <c r="S182" i="20"/>
  <c r="S197" i="20"/>
  <c r="R197" i="20"/>
  <c r="S17" i="20"/>
  <c r="R17" i="20"/>
  <c r="R114" i="20"/>
  <c r="S114" i="20"/>
  <c r="S155" i="20"/>
  <c r="R155" i="20"/>
  <c r="S225" i="20"/>
  <c r="R225" i="20"/>
  <c r="S116" i="20"/>
  <c r="R116" i="20"/>
  <c r="S121" i="20"/>
  <c r="R121" i="20"/>
  <c r="S218" i="20"/>
  <c r="R218" i="20"/>
  <c r="S231" i="20"/>
  <c r="R231" i="20"/>
  <c r="S6" i="20"/>
  <c r="R6" i="20"/>
  <c r="S16" i="20"/>
  <c r="R16" i="20"/>
  <c r="S52" i="20"/>
  <c r="R52" i="20"/>
  <c r="R9" i="20"/>
  <c r="S9" i="20"/>
  <c r="S42" i="20"/>
  <c r="R42" i="20"/>
  <c r="R58" i="20"/>
  <c r="S58" i="20"/>
  <c r="S109" i="20"/>
  <c r="R109" i="20"/>
  <c r="S187" i="20"/>
  <c r="R187" i="20"/>
  <c r="S209" i="20"/>
  <c r="S212" i="20"/>
  <c r="R212" i="20"/>
  <c r="S230" i="20"/>
  <c r="R230" i="20"/>
  <c r="S232" i="20"/>
  <c r="R232" i="20"/>
  <c r="S251" i="20"/>
  <c r="R251" i="20"/>
  <c r="S295" i="20"/>
  <c r="R295" i="20"/>
  <c r="S308" i="20"/>
  <c r="R308" i="20"/>
  <c r="R314" i="20"/>
  <c r="S314" i="20"/>
  <c r="S348" i="20"/>
  <c r="R348" i="20"/>
  <c r="S362" i="20"/>
  <c r="R362" i="20"/>
  <c r="S373" i="20"/>
  <c r="R373" i="20"/>
  <c r="S458" i="20"/>
  <c r="R458" i="20"/>
  <c r="S472" i="20"/>
  <c r="R472" i="20"/>
  <c r="S488" i="20"/>
  <c r="R488" i="20"/>
  <c r="S504" i="20"/>
  <c r="R504" i="20"/>
  <c r="R5" i="20"/>
  <c r="R11" i="20"/>
  <c r="R18" i="20"/>
  <c r="R22" i="20"/>
  <c r="R27" i="20"/>
  <c r="R28" i="20"/>
  <c r="R29" i="20"/>
  <c r="R30" i="20"/>
  <c r="R35" i="20"/>
  <c r="R41" i="20"/>
  <c r="R46" i="20"/>
  <c r="R50" i="20"/>
  <c r="R56" i="20"/>
  <c r="R63" i="20"/>
  <c r="R64" i="20"/>
  <c r="R68" i="20"/>
  <c r="R73" i="20"/>
  <c r="R78" i="20"/>
  <c r="R82" i="20"/>
  <c r="R87" i="20"/>
  <c r="R88" i="20"/>
  <c r="R89" i="20"/>
  <c r="R95" i="20"/>
  <c r="R100" i="20"/>
  <c r="R106" i="20"/>
  <c r="R108" i="20"/>
  <c r="R110" i="20"/>
  <c r="R111" i="20"/>
  <c r="R112" i="20"/>
  <c r="R119" i="20"/>
  <c r="R123" i="20"/>
  <c r="R141" i="20"/>
  <c r="R144" i="20"/>
  <c r="S157" i="20"/>
  <c r="R168" i="20"/>
  <c r="R172" i="20"/>
  <c r="S181" i="20"/>
  <c r="S191" i="20"/>
  <c r="R191" i="20"/>
  <c r="S198" i="20"/>
  <c r="R198" i="20"/>
  <c r="S207" i="20"/>
  <c r="R207" i="20"/>
  <c r="S216" i="20"/>
  <c r="R216" i="20"/>
  <c r="R223" i="20"/>
  <c r="R226" i="20"/>
  <c r="R236" i="20"/>
  <c r="S280" i="20"/>
  <c r="R280" i="20"/>
  <c r="S284" i="20"/>
  <c r="R284" i="20"/>
  <c r="S289" i="20"/>
  <c r="R289" i="20"/>
  <c r="S291" i="20"/>
  <c r="R291" i="20"/>
  <c r="S307" i="20"/>
  <c r="R307" i="20"/>
  <c r="S316" i="20"/>
  <c r="R316" i="20"/>
  <c r="S319" i="20"/>
  <c r="R319" i="20"/>
  <c r="S321" i="20"/>
  <c r="R321" i="20"/>
  <c r="S336" i="20"/>
  <c r="R336" i="20"/>
  <c r="R105" i="20"/>
  <c r="R118" i="20"/>
  <c r="R126" i="20"/>
  <c r="S129" i="20"/>
  <c r="R131" i="20"/>
  <c r="R134" i="20"/>
  <c r="S137" i="20"/>
  <c r="R139" i="20"/>
  <c r="R146" i="20"/>
  <c r="S150" i="20"/>
  <c r="R152" i="20"/>
  <c r="S156" i="20"/>
  <c r="S162" i="20"/>
  <c r="R164" i="20"/>
  <c r="R173" i="20"/>
  <c r="R174" i="20"/>
  <c r="R177" i="20"/>
  <c r="S180" i="20"/>
  <c r="R183" i="20"/>
  <c r="R186" i="20"/>
  <c r="R188" i="20"/>
  <c r="S195" i="20"/>
  <c r="R195" i="20"/>
  <c r="R201" i="20"/>
  <c r="R213" i="20"/>
  <c r="S303" i="20"/>
  <c r="R303" i="20"/>
  <c r="S61" i="20"/>
  <c r="S143" i="20"/>
  <c r="S149" i="20"/>
  <c r="S167" i="20"/>
  <c r="R192" i="20"/>
  <c r="R199" i="20"/>
  <c r="Q203" i="20"/>
  <c r="S208" i="20"/>
  <c r="R208" i="20"/>
  <c r="R217" i="20"/>
  <c r="S222" i="20"/>
  <c r="R222" i="20"/>
  <c r="S233" i="20"/>
  <c r="Q253" i="20"/>
  <c r="S299" i="20"/>
  <c r="R299" i="20"/>
  <c r="S315" i="20"/>
  <c r="R315" i="20"/>
  <c r="S326" i="20"/>
  <c r="R326" i="20"/>
  <c r="S328" i="20"/>
  <c r="R328" i="20"/>
  <c r="S244" i="20"/>
  <c r="R244" i="20"/>
  <c r="S258" i="20"/>
  <c r="R258" i="20"/>
  <c r="S262" i="20"/>
  <c r="R262" i="20"/>
  <c r="S266" i="20"/>
  <c r="R266" i="20"/>
  <c r="S270" i="20"/>
  <c r="R270" i="20"/>
  <c r="S274" i="20"/>
  <c r="R274" i="20"/>
  <c r="Q324" i="20"/>
  <c r="S334" i="20"/>
  <c r="R334" i="20"/>
  <c r="S341" i="20"/>
  <c r="R341" i="20"/>
  <c r="S346" i="20"/>
  <c r="R346" i="20"/>
  <c r="S358" i="20"/>
  <c r="R358" i="20"/>
  <c r="S454" i="20"/>
  <c r="R454" i="20"/>
  <c r="S468" i="20"/>
  <c r="R468" i="20"/>
  <c r="S484" i="20"/>
  <c r="R484" i="20"/>
  <c r="S500" i="20"/>
  <c r="R500" i="20"/>
  <c r="S517" i="20"/>
  <c r="R517" i="20"/>
  <c r="S252" i="20"/>
  <c r="R252" i="20"/>
  <c r="S309" i="20"/>
  <c r="R309" i="20"/>
  <c r="S331" i="20"/>
  <c r="R331" i="20"/>
  <c r="S347" i="20"/>
  <c r="R347" i="20"/>
  <c r="S354" i="20"/>
  <c r="R354" i="20"/>
  <c r="S371" i="20"/>
  <c r="R371" i="20"/>
  <c r="S374" i="20"/>
  <c r="R374" i="20"/>
  <c r="S378" i="20"/>
  <c r="R378" i="20"/>
  <c r="S382" i="20"/>
  <c r="R382" i="20"/>
  <c r="S464" i="20"/>
  <c r="R464" i="20"/>
  <c r="S480" i="20"/>
  <c r="R480" i="20"/>
  <c r="S496" i="20"/>
  <c r="R496" i="20"/>
  <c r="S512" i="20"/>
  <c r="R512" i="20"/>
  <c r="S294" i="20"/>
  <c r="R294" i="20"/>
  <c r="S298" i="20"/>
  <c r="R298" i="20"/>
  <c r="S302" i="20"/>
  <c r="R302" i="20"/>
  <c r="S306" i="20"/>
  <c r="R306" i="20"/>
  <c r="Q329" i="20"/>
  <c r="S333" i="20"/>
  <c r="R333" i="20"/>
  <c r="S335" i="20"/>
  <c r="R335" i="20"/>
  <c r="S350" i="20"/>
  <c r="R350" i="20"/>
  <c r="S366" i="20"/>
  <c r="R366" i="20"/>
  <c r="S460" i="20"/>
  <c r="R460" i="20"/>
  <c r="S476" i="20"/>
  <c r="R476" i="20"/>
  <c r="S492" i="20"/>
  <c r="R492" i="20"/>
  <c r="S508" i="20"/>
  <c r="R508" i="20"/>
  <c r="S521" i="20"/>
  <c r="R521" i="20"/>
  <c r="S525" i="20"/>
  <c r="R525" i="20"/>
  <c r="S529" i="20"/>
  <c r="R529" i="20"/>
  <c r="S533" i="20"/>
  <c r="R533" i="20"/>
  <c r="S537" i="20"/>
  <c r="R537" i="20"/>
  <c r="S541" i="20"/>
  <c r="R541" i="20"/>
  <c r="S545" i="20"/>
  <c r="R545" i="20"/>
  <c r="S550" i="20"/>
  <c r="R550" i="20"/>
  <c r="R349" i="20"/>
  <c r="R353" i="20"/>
  <c r="R357" i="20"/>
  <c r="R361" i="20"/>
  <c r="R365" i="20"/>
  <c r="R370" i="20"/>
  <c r="R377" i="20"/>
  <c r="R381" i="20"/>
  <c r="R384" i="20"/>
  <c r="S387" i="20"/>
  <c r="R389" i="20"/>
  <c r="R392" i="20"/>
  <c r="S395" i="20"/>
  <c r="R397" i="20"/>
  <c r="R398" i="20"/>
  <c r="R401" i="20"/>
  <c r="S404" i="20"/>
  <c r="R406" i="20"/>
  <c r="R409" i="20"/>
  <c r="S412" i="20"/>
  <c r="R414" i="20"/>
  <c r="R417" i="20"/>
  <c r="S420" i="20"/>
  <c r="R422" i="20"/>
  <c r="R425" i="20"/>
  <c r="S428" i="20"/>
  <c r="R430" i="20"/>
  <c r="R433" i="20"/>
  <c r="S437" i="20"/>
  <c r="R437" i="20"/>
  <c r="S441" i="20"/>
  <c r="R441" i="20"/>
  <c r="S445" i="20"/>
  <c r="R445" i="20"/>
  <c r="S449" i="20"/>
  <c r="R449" i="20"/>
  <c r="S453" i="20"/>
  <c r="R453" i="20"/>
  <c r="R455" i="20"/>
  <c r="R459" i="20"/>
  <c r="S463" i="20"/>
  <c r="R463" i="20"/>
  <c r="S467" i="20"/>
  <c r="R467" i="20"/>
  <c r="S471" i="20"/>
  <c r="R471" i="20"/>
  <c r="S475" i="20"/>
  <c r="R475" i="20"/>
  <c r="S479" i="20"/>
  <c r="R479" i="20"/>
  <c r="S483" i="20"/>
  <c r="R483" i="20"/>
  <c r="S487" i="20"/>
  <c r="R487" i="20"/>
  <c r="S491" i="20"/>
  <c r="R491" i="20"/>
  <c r="S495" i="20"/>
  <c r="R495" i="20"/>
  <c r="S499" i="20"/>
  <c r="R499" i="20"/>
  <c r="S503" i="20"/>
  <c r="R503" i="20"/>
  <c r="S507" i="20"/>
  <c r="R507" i="20"/>
  <c r="S511" i="20"/>
  <c r="R511" i="20"/>
  <c r="S516" i="20"/>
  <c r="R516" i="20"/>
  <c r="S520" i="20"/>
  <c r="R520" i="20"/>
  <c r="R522" i="20"/>
  <c r="R526" i="20"/>
  <c r="R530" i="20"/>
  <c r="R534" i="20"/>
  <c r="R324" i="20" l="1"/>
  <c r="S324" i="20"/>
  <c r="R203" i="20"/>
  <c r="S203" i="20"/>
  <c r="R329" i="20"/>
  <c r="S329" i="20"/>
  <c r="R253" i="20"/>
  <c r="S253" i="20"/>
</calcChain>
</file>

<file path=xl/sharedStrings.xml><?xml version="1.0" encoding="utf-8"?>
<sst xmlns="http://schemas.openxmlformats.org/spreadsheetml/2006/main" count="6202" uniqueCount="2361">
  <si>
    <t>MUSS</t>
  </si>
  <si>
    <t>LTMSB</t>
  </si>
  <si>
    <t>REMARKS</t>
  </si>
  <si>
    <t>Nos</t>
  </si>
  <si>
    <t>CAPACITY IN KVA</t>
  </si>
  <si>
    <t>TOTAL</t>
  </si>
  <si>
    <t>NO. OF FIRMS</t>
  </si>
  <si>
    <t>NO. OF BLOCKS</t>
  </si>
  <si>
    <t>MP/PT/SPT/TT/VIDEO</t>
  </si>
  <si>
    <t>LIFT NOS</t>
  </si>
  <si>
    <t>DG/TG/SOLAR</t>
  </si>
  <si>
    <t>ACEI/DCEI/EI/DEI/AEI</t>
  </si>
  <si>
    <t>F-2</t>
  </si>
  <si>
    <t>HT</t>
  </si>
  <si>
    <t>DG</t>
  </si>
  <si>
    <t>F-4</t>
  </si>
  <si>
    <t>3x2000</t>
  </si>
  <si>
    <t>F-8</t>
  </si>
  <si>
    <t>4x2000</t>
  </si>
  <si>
    <t>F-9</t>
  </si>
  <si>
    <t>F-10</t>
  </si>
  <si>
    <t>F-11</t>
  </si>
  <si>
    <t>F-13</t>
  </si>
  <si>
    <t>F-14</t>
  </si>
  <si>
    <t>2x2500</t>
  </si>
  <si>
    <t>F-16</t>
  </si>
  <si>
    <t>F-20</t>
  </si>
  <si>
    <t>1x500</t>
  </si>
  <si>
    <t>F-21</t>
  </si>
  <si>
    <t>1x200</t>
  </si>
  <si>
    <t>F-22</t>
  </si>
  <si>
    <t>1X125</t>
  </si>
  <si>
    <t>F-23</t>
  </si>
  <si>
    <t>1x315</t>
  </si>
  <si>
    <t>F-24</t>
  </si>
  <si>
    <t>1x250</t>
  </si>
  <si>
    <t>2X125</t>
  </si>
  <si>
    <t>F-26</t>
  </si>
  <si>
    <t>F-27</t>
  </si>
  <si>
    <t>F-28</t>
  </si>
  <si>
    <t>F-29</t>
  </si>
  <si>
    <t>F-30</t>
  </si>
  <si>
    <t>1x1600</t>
  </si>
  <si>
    <t>3x500</t>
  </si>
  <si>
    <t>F-31</t>
  </si>
  <si>
    <t>F-32</t>
  </si>
  <si>
    <t>F-33</t>
  </si>
  <si>
    <t>F-34</t>
  </si>
  <si>
    <t>F-36</t>
  </si>
  <si>
    <t>F-38</t>
  </si>
  <si>
    <t>F-39</t>
  </si>
  <si>
    <t>F-40</t>
  </si>
  <si>
    <t>F-41</t>
  </si>
  <si>
    <t>F-42</t>
  </si>
  <si>
    <t>F-47</t>
  </si>
  <si>
    <t>F-49</t>
  </si>
  <si>
    <t>2x1250</t>
  </si>
  <si>
    <t>F-50</t>
  </si>
  <si>
    <t>F-52</t>
  </si>
  <si>
    <t>F-53</t>
  </si>
  <si>
    <t>F-54</t>
  </si>
  <si>
    <t>F-55</t>
  </si>
  <si>
    <t>F-56</t>
  </si>
  <si>
    <t>F-61</t>
  </si>
  <si>
    <t>F-62</t>
  </si>
  <si>
    <t>F-69</t>
  </si>
  <si>
    <t>F-71</t>
  </si>
  <si>
    <t>F-74</t>
  </si>
  <si>
    <t>F-75</t>
  </si>
  <si>
    <t>2X500</t>
  </si>
  <si>
    <t>F-77</t>
  </si>
  <si>
    <t>F-78</t>
  </si>
  <si>
    <t>F-79</t>
  </si>
  <si>
    <t>F-82</t>
  </si>
  <si>
    <t>F-84</t>
  </si>
  <si>
    <t>F-85</t>
  </si>
  <si>
    <t>F-88</t>
  </si>
  <si>
    <t>F-91</t>
  </si>
  <si>
    <t>F-92</t>
  </si>
  <si>
    <t>F-93</t>
  </si>
  <si>
    <t>F-97</t>
  </si>
  <si>
    <t>F-98</t>
  </si>
  <si>
    <t>F-99</t>
  </si>
  <si>
    <t>F-100</t>
  </si>
  <si>
    <t>F-101</t>
  </si>
  <si>
    <t>F-107</t>
  </si>
  <si>
    <t>1x125</t>
  </si>
  <si>
    <t>F-120</t>
  </si>
  <si>
    <t>F-130</t>
  </si>
  <si>
    <t>F-132</t>
  </si>
  <si>
    <t>1x82.5</t>
  </si>
  <si>
    <t>F-134</t>
  </si>
  <si>
    <t>F-138</t>
  </si>
  <si>
    <t>F-140</t>
  </si>
  <si>
    <t>F-141</t>
  </si>
  <si>
    <t>F-142</t>
  </si>
  <si>
    <t>F-143</t>
  </si>
  <si>
    <t>F-144</t>
  </si>
  <si>
    <t>F-148</t>
  </si>
  <si>
    <t>F-149</t>
  </si>
  <si>
    <t>F-150</t>
  </si>
  <si>
    <t>1x1500</t>
  </si>
  <si>
    <t>F-151</t>
  </si>
  <si>
    <t>F-153</t>
  </si>
  <si>
    <t>1x750 KVA</t>
  </si>
  <si>
    <t>F-154</t>
  </si>
  <si>
    <t>F-155</t>
  </si>
  <si>
    <t>F-156</t>
  </si>
  <si>
    <t>F-157</t>
  </si>
  <si>
    <t>F-158</t>
  </si>
  <si>
    <t>F-159</t>
  </si>
  <si>
    <t>F-160</t>
  </si>
  <si>
    <t>F-161</t>
  </si>
  <si>
    <t>F-163</t>
  </si>
  <si>
    <t>F-164</t>
  </si>
  <si>
    <t>F-165</t>
  </si>
  <si>
    <t>F-167</t>
  </si>
  <si>
    <t>F-169</t>
  </si>
  <si>
    <t>F-171</t>
  </si>
  <si>
    <t>F-172</t>
  </si>
  <si>
    <t>F-173</t>
  </si>
  <si>
    <t>F-174</t>
  </si>
  <si>
    <t>F-175</t>
  </si>
  <si>
    <t>F-176</t>
  </si>
  <si>
    <t>F-177</t>
  </si>
  <si>
    <t>F-178</t>
  </si>
  <si>
    <t>1x160</t>
  </si>
  <si>
    <t>F-179</t>
  </si>
  <si>
    <t>1x630</t>
  </si>
  <si>
    <t>F-180</t>
  </si>
  <si>
    <t>F-182</t>
  </si>
  <si>
    <t>F-184</t>
  </si>
  <si>
    <t>2x250</t>
  </si>
  <si>
    <t>F-187</t>
  </si>
  <si>
    <t>F-188</t>
  </si>
  <si>
    <t>F-189</t>
  </si>
  <si>
    <t>F-191</t>
  </si>
  <si>
    <t>F-192</t>
  </si>
  <si>
    <t>1X1010</t>
  </si>
  <si>
    <t>F-193</t>
  </si>
  <si>
    <t>F-195</t>
  </si>
  <si>
    <t>F-196</t>
  </si>
  <si>
    <t>F-197</t>
  </si>
  <si>
    <t>1x100</t>
  </si>
  <si>
    <t>F-198</t>
  </si>
  <si>
    <t>F-199</t>
  </si>
  <si>
    <t>F-200</t>
  </si>
  <si>
    <t>F-201</t>
  </si>
  <si>
    <t>F-202</t>
  </si>
  <si>
    <t>F-203</t>
  </si>
  <si>
    <t>F-204</t>
  </si>
  <si>
    <t>2x750</t>
  </si>
  <si>
    <t>F-205</t>
  </si>
  <si>
    <t>F-206</t>
  </si>
  <si>
    <t>F-207</t>
  </si>
  <si>
    <t>F-212</t>
  </si>
  <si>
    <t>F-214</t>
  </si>
  <si>
    <t>F-215</t>
  </si>
  <si>
    <t>F-216</t>
  </si>
  <si>
    <t>F-217</t>
  </si>
  <si>
    <t>1x320</t>
  </si>
  <si>
    <t>F-218</t>
  </si>
  <si>
    <t>1x2000</t>
  </si>
  <si>
    <t>F-219</t>
  </si>
  <si>
    <t>2x125</t>
  </si>
  <si>
    <t>F-220</t>
  </si>
  <si>
    <t>1x1250</t>
  </si>
  <si>
    <t>F-222</t>
  </si>
  <si>
    <t>1x1000</t>
  </si>
  <si>
    <t>2x500</t>
  </si>
  <si>
    <t>F-223</t>
  </si>
  <si>
    <t>F-225</t>
  </si>
  <si>
    <t>F-226</t>
  </si>
  <si>
    <t>2x380</t>
  </si>
  <si>
    <t>F-227</t>
  </si>
  <si>
    <t>F-228</t>
  </si>
  <si>
    <t>F-229</t>
  </si>
  <si>
    <t>F-231</t>
  </si>
  <si>
    <t>F-235</t>
  </si>
  <si>
    <t>F-236</t>
  </si>
  <si>
    <t>2x1010</t>
  </si>
  <si>
    <t>F-237</t>
  </si>
  <si>
    <t>F-238</t>
  </si>
  <si>
    <t>F-239</t>
  </si>
  <si>
    <t>F-240</t>
  </si>
  <si>
    <t>F-241</t>
  </si>
  <si>
    <t>F-242</t>
  </si>
  <si>
    <t>F-243</t>
  </si>
  <si>
    <t>F-244</t>
  </si>
  <si>
    <t>F-245</t>
  </si>
  <si>
    <t>F-246</t>
  </si>
  <si>
    <t>F-247</t>
  </si>
  <si>
    <t>F-248</t>
  </si>
  <si>
    <t>F-249</t>
  </si>
  <si>
    <t>F-250</t>
  </si>
  <si>
    <t>F-251</t>
  </si>
  <si>
    <t>F-253</t>
  </si>
  <si>
    <t>F-254</t>
  </si>
  <si>
    <t>F-255</t>
  </si>
  <si>
    <t>F-257</t>
  </si>
  <si>
    <t>F-258</t>
  </si>
  <si>
    <t>F-259</t>
  </si>
  <si>
    <t>F-260</t>
  </si>
  <si>
    <t>F-261</t>
  </si>
  <si>
    <t>F-268</t>
  </si>
  <si>
    <t>F-269</t>
  </si>
  <si>
    <t>F-282</t>
  </si>
  <si>
    <t>F-283</t>
  </si>
  <si>
    <t>F-284</t>
  </si>
  <si>
    <t>F-285</t>
  </si>
  <si>
    <t>F-287</t>
  </si>
  <si>
    <t>F-288</t>
  </si>
  <si>
    <t>F-289</t>
  </si>
  <si>
    <t>F-291</t>
  </si>
  <si>
    <t>F-292</t>
  </si>
  <si>
    <t>F-293</t>
  </si>
  <si>
    <t>F-294</t>
  </si>
  <si>
    <t>F-295</t>
  </si>
  <si>
    <t>F-296</t>
  </si>
  <si>
    <t>F-297</t>
  </si>
  <si>
    <t>F-298</t>
  </si>
  <si>
    <t>F-299</t>
  </si>
  <si>
    <t>F-300</t>
  </si>
  <si>
    <t>F-301</t>
  </si>
  <si>
    <t>F-302</t>
  </si>
  <si>
    <t>F-303</t>
  </si>
  <si>
    <t>F-304</t>
  </si>
  <si>
    <t>F-305</t>
  </si>
  <si>
    <t>F-306</t>
  </si>
  <si>
    <t>F-307</t>
  </si>
  <si>
    <t>F-308</t>
  </si>
  <si>
    <t>F-309</t>
  </si>
  <si>
    <t>F-310</t>
  </si>
  <si>
    <t>F-311</t>
  </si>
  <si>
    <t>F-312</t>
  </si>
  <si>
    <t>SL.   NO</t>
  </si>
  <si>
    <t>FILE NO</t>
  </si>
  <si>
    <t>NAME &amp; POSTAL ADDRESS OF THE INSTALLATION</t>
  </si>
  <si>
    <t>GENERATING STATIONS</t>
  </si>
  <si>
    <t>HT / EHT</t>
  </si>
  <si>
    <t xml:space="preserve">HT MSB </t>
  </si>
  <si>
    <t xml:space="preserve">LT MSB </t>
  </si>
  <si>
    <t>MULTIPLEX CINEMA/PT/SPT/TT</t>
  </si>
  <si>
    <t>X-RAY IN NOS</t>
  </si>
  <si>
    <t>NEON SIGNS IN NOS</t>
  </si>
  <si>
    <t>LIFTS/
ESCALATOR/ PASSENGER CONVEYORS</t>
  </si>
  <si>
    <t>GENERATOR SETS</t>
  </si>
  <si>
    <t>PI POWERS  AS PER  DOP</t>
  </si>
  <si>
    <t>CPP/ IPP</t>
  </si>
  <si>
    <t>KPCL / PRIVATE</t>
  </si>
  <si>
    <t>TYPE(HYDEL/
THERMAL/WTG/
CO GEN/
BIO MASS/ Solar/Others )</t>
  </si>
  <si>
    <t>400kV/220kV/110kV/66kV/33kV/PS</t>
  </si>
  <si>
    <t>No</t>
  </si>
  <si>
    <t>NO OF SCREENS</t>
  </si>
  <si>
    <t>ESCALATORS NOS</t>
  </si>
  <si>
    <t>KPCL/KPTCL/PRIVATE/CONSUMER</t>
  </si>
  <si>
    <t>F-1</t>
  </si>
  <si>
    <t>KPTCL</t>
  </si>
  <si>
    <t>F-3</t>
  </si>
  <si>
    <t>F-5</t>
  </si>
  <si>
    <t>F-6</t>
  </si>
  <si>
    <t>F-7</t>
  </si>
  <si>
    <t>F-12</t>
  </si>
  <si>
    <t>F-15</t>
  </si>
  <si>
    <t>F-17</t>
  </si>
  <si>
    <t>F-18</t>
  </si>
  <si>
    <t>F-19</t>
  </si>
  <si>
    <t>F-25</t>
  </si>
  <si>
    <t>F-35</t>
  </si>
  <si>
    <t>F-37</t>
  </si>
  <si>
    <t>F-43</t>
  </si>
  <si>
    <t>F-44</t>
  </si>
  <si>
    <t>F-45</t>
  </si>
  <si>
    <t>F-46</t>
  </si>
  <si>
    <t>F-48</t>
  </si>
  <si>
    <t>F-51</t>
  </si>
  <si>
    <t>F-57</t>
  </si>
  <si>
    <t>F-58</t>
  </si>
  <si>
    <t>F-59</t>
  </si>
  <si>
    <t>F-60</t>
  </si>
  <si>
    <t>F-63</t>
  </si>
  <si>
    <t>F-64</t>
  </si>
  <si>
    <t>F-65</t>
  </si>
  <si>
    <t>F-66</t>
  </si>
  <si>
    <t>F-67</t>
  </si>
  <si>
    <t>F-68</t>
  </si>
  <si>
    <t>F-70</t>
  </si>
  <si>
    <t>F-72</t>
  </si>
  <si>
    <t>F-73</t>
  </si>
  <si>
    <t>F-76</t>
  </si>
  <si>
    <t>F-80</t>
  </si>
  <si>
    <t>F-81</t>
  </si>
  <si>
    <t>F-83</t>
  </si>
  <si>
    <t>2x1000</t>
  </si>
  <si>
    <t>F-86</t>
  </si>
  <si>
    <t>1x750</t>
  </si>
  <si>
    <t>F-87</t>
  </si>
  <si>
    <t>F-89</t>
  </si>
  <si>
    <t>F-90</t>
  </si>
  <si>
    <t>F-94</t>
  </si>
  <si>
    <t>F-95</t>
  </si>
  <si>
    <t>F-96</t>
  </si>
  <si>
    <t>F-102</t>
  </si>
  <si>
    <t>F-103</t>
  </si>
  <si>
    <t>F-104</t>
  </si>
  <si>
    <t>F-105</t>
  </si>
  <si>
    <t>F-106</t>
  </si>
  <si>
    <t>F-108</t>
  </si>
  <si>
    <t>F-109</t>
  </si>
  <si>
    <t>F-110</t>
  </si>
  <si>
    <t>F-111</t>
  </si>
  <si>
    <t>F-112</t>
  </si>
  <si>
    <t>F-113</t>
  </si>
  <si>
    <t>F-114</t>
  </si>
  <si>
    <t>F-115</t>
  </si>
  <si>
    <t>F-116</t>
  </si>
  <si>
    <t>F-117</t>
  </si>
  <si>
    <t>F-118</t>
  </si>
  <si>
    <t>F-119</t>
  </si>
  <si>
    <t>F-121</t>
  </si>
  <si>
    <t>F-122</t>
  </si>
  <si>
    <t>F-123</t>
  </si>
  <si>
    <t>F-124</t>
  </si>
  <si>
    <t>F-125</t>
  </si>
  <si>
    <t>F-126</t>
  </si>
  <si>
    <t>F-127</t>
  </si>
  <si>
    <t>F-128</t>
  </si>
  <si>
    <t>F-129</t>
  </si>
  <si>
    <t>F-131</t>
  </si>
  <si>
    <t>F-133</t>
  </si>
  <si>
    <t>F-135</t>
  </si>
  <si>
    <t>F-136</t>
  </si>
  <si>
    <t>F-137</t>
  </si>
  <si>
    <t>F-139</t>
  </si>
  <si>
    <t>F-145</t>
  </si>
  <si>
    <t>F-146</t>
  </si>
  <si>
    <t>F-147</t>
  </si>
  <si>
    <t>F-152</t>
  </si>
  <si>
    <t>F-162</t>
  </si>
  <si>
    <t xml:space="preserve">1x500 </t>
  </si>
  <si>
    <t>F-166</t>
  </si>
  <si>
    <t>F-168</t>
  </si>
  <si>
    <t>F-170</t>
  </si>
  <si>
    <t>F-181</t>
  </si>
  <si>
    <t>F-183</t>
  </si>
  <si>
    <t>F-185</t>
  </si>
  <si>
    <t>F-186</t>
  </si>
  <si>
    <t>F-190</t>
  </si>
  <si>
    <t>F-194</t>
  </si>
  <si>
    <t>F-208</t>
  </si>
  <si>
    <t>F-209</t>
  </si>
  <si>
    <t>F-210</t>
  </si>
  <si>
    <t>F-211</t>
  </si>
  <si>
    <t>F-213</t>
  </si>
  <si>
    <t>1x320 &amp; 1x250</t>
  </si>
  <si>
    <t>F-221</t>
  </si>
  <si>
    <t>F-224</t>
  </si>
  <si>
    <t>F-230</t>
  </si>
  <si>
    <t>F-232</t>
  </si>
  <si>
    <t>F-233</t>
  </si>
  <si>
    <t>F-234</t>
  </si>
  <si>
    <t>F-252</t>
  </si>
  <si>
    <t>F-256</t>
  </si>
  <si>
    <t>F-262</t>
  </si>
  <si>
    <t>F-263</t>
  </si>
  <si>
    <t>F-264</t>
  </si>
  <si>
    <t>F-265</t>
  </si>
  <si>
    <t>F-266</t>
  </si>
  <si>
    <t>F-267</t>
  </si>
  <si>
    <t>F-270</t>
  </si>
  <si>
    <t>F-271</t>
  </si>
  <si>
    <t>F-272</t>
  </si>
  <si>
    <t>F-273</t>
  </si>
  <si>
    <t>F-274</t>
  </si>
  <si>
    <t>F-275</t>
  </si>
  <si>
    <t>F-276</t>
  </si>
  <si>
    <t>F-277</t>
  </si>
  <si>
    <t>F-278</t>
  </si>
  <si>
    <t>F-279</t>
  </si>
  <si>
    <t>F-280</t>
  </si>
  <si>
    <t>F-281</t>
  </si>
  <si>
    <t>F-286</t>
  </si>
  <si>
    <t>F-290</t>
  </si>
  <si>
    <t>1x62.5</t>
  </si>
  <si>
    <t>1x63</t>
  </si>
  <si>
    <t>1x35</t>
  </si>
  <si>
    <t>1x40</t>
  </si>
  <si>
    <t>1x45</t>
  </si>
  <si>
    <t>2x160</t>
  </si>
  <si>
    <t xml:space="preserve">RTI 4(1)(A) OF ADDITIONAL CHIEF ELECTRICAL INSPECTOR, BENGALURU SOUTH  </t>
  </si>
  <si>
    <t>TOTAL in KVA</t>
  </si>
  <si>
    <t xml:space="preserve">The Facility Manager, 
Royal Gardenia, 
"Gardenia Comfortes Suites",
 52 &amp; 66, Bommasandra Industrial Area,
Hosur Main Road, Bangalore 560 099.
</t>
  </si>
  <si>
    <t xml:space="preserve">HT  </t>
  </si>
  <si>
    <t xml:space="preserve">1x 950KVA </t>
  </si>
  <si>
    <t xml:space="preserve"> DG</t>
  </si>
  <si>
    <t xml:space="preserve">(1x160+1x125) </t>
  </si>
  <si>
    <t>Private</t>
  </si>
  <si>
    <t>ACEI,BS</t>
  </si>
  <si>
    <t xml:space="preserve">The Facility Manager, 
M/s. Vaswani Centropolis, 
“ Prime Rose Reality Projects”, 
Lanford Garden, Shanthinagar, Bangalore - 27
</t>
  </si>
  <si>
    <t xml:space="preserve">2x 750KVA </t>
  </si>
  <si>
    <t xml:space="preserve">3 x 500KVA </t>
  </si>
  <si>
    <t xml:space="preserve">The Facility Manger,
M/s. Kalyani Magnum, Sy No:152/4, 125/17, 165/2, 165/12, 11,15, Doresanipalya, IIM Post, BG Road,  Bangalore - 560076
</t>
  </si>
  <si>
    <t>4x2500</t>
  </si>
  <si>
    <t>2x1860+ 2x1425</t>
  </si>
  <si>
    <t xml:space="preserve">The Facility Manger,
M/s HM Vibha Towers, 
No:66/25,  Near The Forum, Luskar-Hosur Road, 
Koramangala, Bangalore-95
</t>
  </si>
  <si>
    <t>(1x1250 + 1x1000) KVA</t>
  </si>
  <si>
    <t>(1x 500 + 1x200) KVA</t>
  </si>
  <si>
    <t xml:space="preserve">The Facility Manger,
M/s Star Bazar,   “HM Vibha Towers”, 
No:66/25,  Near The Forum, Luskar-Hosur Road, 
Koramangala, Bangalore-95.
</t>
  </si>
  <si>
    <t xml:space="preserve"> </t>
  </si>
  <si>
    <t>1x750KVA</t>
  </si>
  <si>
    <t xml:space="preserve">The Facility Manger,
M/s Aircel,  3rd floor, “HM Vibha Towers”, 
No:66/25,  Near The Forum, Luskar-Hosur Road, 
Koramangala, Bangalore-95.
</t>
  </si>
  <si>
    <t>2x700KVA</t>
  </si>
  <si>
    <t xml:space="preserve">The Facility Manger,
M/s Raffles, 4th floor, “HM Vibha Towers”, 
No: 66/25, Near the Forum, Luskar-Hosur Road, 
Koramangala,  Bangalore-95.
</t>
  </si>
  <si>
    <t>1x500KVA</t>
  </si>
  <si>
    <t xml:space="preserve">The Facility Manger,
M/s Classic Reality Pvt. Ltd,
“Commerce at Manthri”, No:12/1 &amp; 12/2, 
NS Palya, BG Road,  Bangalore - 560076
</t>
  </si>
  <si>
    <t>2x2000 KVA</t>
  </si>
  <si>
    <t>,  (3x 1250 + 1x1010 + 1x700) KVA</t>
  </si>
  <si>
    <t xml:space="preserve">The Facility Manger,
M/s. Shoppers Stop,
“Commerce at Manthri”, No:12/1 &amp; 12/2, 
NS Palya, BG Road,  Bangalore - 560076
</t>
  </si>
  <si>
    <t>1x1000 KVA</t>
  </si>
  <si>
    <t>The Facility Manger,
M/s. Shamaraju &amp; Co(I) Pvt. Ltd., M/s. Divyashree Techno Park, Kundalahalli Village, Bangalore.</t>
  </si>
  <si>
    <t>1x2500, 3x2000, 1x1600 &amp; 2x1250</t>
  </si>
  <si>
    <t>4x1250, 3x1010, 3x1500</t>
  </si>
  <si>
    <t xml:space="preserve">The Facility Manger,
M/s Divyashree Valdel Venture,
Divyashree Tower-1, No: 55, Opp Jayadeva Hospital,  
New Gurappanapalya, B.G Road, Bangalor -560029
</t>
  </si>
  <si>
    <t>1x2000 KVA</t>
  </si>
  <si>
    <t>1x 1000  KVA</t>
  </si>
  <si>
    <t xml:space="preserve">The Facility Manger,
M/s Bharathi Mobile Ltd., Airtel,  
Divyashree Tower-1, No: 55, 
Opp Jayadeva Hospital,  
New Gurappanapalya, B.G Road, 
DRC Post, Bangalore -560029
</t>
  </si>
  <si>
    <t xml:space="preserve">(1x1250 + 1x1010) </t>
  </si>
  <si>
    <t xml:space="preserve">The Facility Manger,
M/s UR Realtors, Divyashree Tower-2, 
No: 55, Opp Jayadeva Hospital,  
New Gurappanapalya, B.G Road, Bangalor -560029
</t>
  </si>
  <si>
    <t xml:space="preserve">The Facility Manger,
M/s Covergys,Divyashree Tower-2, 
No: 55, Opp Jayadeva Hospital,  
New Gurappanapalya, B.G Road, Bangalor -560029
</t>
  </si>
  <si>
    <t>3x700</t>
  </si>
  <si>
    <t xml:space="preserve">The Facility Manger,
M/s Vakil Housing Development Corporation Pvt. Ltd, No: 56/3,  Vakil Square, Gurappanapalya, DRC Post,  BG road, Bangalore-560029
</t>
  </si>
  <si>
    <t>1x1500 KVA</t>
  </si>
  <si>
    <t>3x 500  KVA,</t>
  </si>
  <si>
    <t>M/s. Price Hulkul, Lalbagh Rd, Near Urvashi Theatre, B'lore-27</t>
  </si>
  <si>
    <t>1x2000KVA</t>
  </si>
  <si>
    <t>1x750+ 1x320</t>
  </si>
  <si>
    <t xml:space="preserve">The Facility Manger,
M/s Apollo Speciality Hospital,
No: 2, Old No: 21/2, 14th Cross, 
3rd Block, Jayanagara, Bangalore - 560011
</t>
  </si>
  <si>
    <t>1x1250 KVA</t>
  </si>
  <si>
    <t>2x 500 KVA</t>
  </si>
  <si>
    <t xml:space="preserve">The Facility Manger,
M/s. Fortis  Hospital, (Wockhardt Hospital),
SY No: 154/9, Bilekahalli, B.G Road, 
Begur ( H), Bangalore-76.
</t>
  </si>
  <si>
    <t>2x1000 KVA</t>
  </si>
  <si>
    <t>2x 1010 KVA</t>
  </si>
  <si>
    <t xml:space="preserve">The Director, 
Sri Jayadeva Institute of Cardiovascular Sciences &amp; Research, 
Bannerghatta Road, 9 th Block, Jayanagar, 
Bangalore -  560 069
</t>
  </si>
  <si>
    <t>(2x 750 + 1x75) KVA</t>
  </si>
  <si>
    <t xml:space="preserve">The Facility Manager, 
M/s. Charishma Hotels Pvt. Ltd., 
“ Park Plaza”, Sy No:90/4, Outer Ring Road, 
Munnekollalu, Bangalore-560037 
</t>
  </si>
  <si>
    <t>2 x750 KVA, 415V DG sets,</t>
  </si>
  <si>
    <t xml:space="preserve">The Facility Manager, 
M/s. Honeywell Technology Solutions Lab Pvt. Ltd,“ Adarsh Prime Projects Pvt. Ltd”, Sy No:19/2, Devarabisanahalli Village, Varthur Hobli, Bangalore-560103
</t>
  </si>
  <si>
    <t>4x1500 KVA</t>
  </si>
  <si>
    <t>4 x1500 KVA</t>
  </si>
  <si>
    <t xml:space="preserve">The Facility Manager,
M/s. SJR primus, 
7th Floor,” Sunday to Monday”, No: 01,
5th Block,  Koramangala Industrial layout, Bangalore-95.
</t>
  </si>
  <si>
    <t>2 x380 KVA</t>
  </si>
  <si>
    <t xml:space="preserve">The Chief Engineer,
Golf Links Embassy Business Park Management Services Private Limited,
Embassy Golf Link Business Park,
Off Intermediate Ring Road,  Bangalore - 560071.
</t>
  </si>
  <si>
    <t xml:space="preserve">3 x1250 </t>
  </si>
  <si>
    <t>The Chief Engineer,
Microsoft India (R &amp; D) Private Limited,
Embassy Golf Link Business Park,
Off Intermediate Ring Road, Bangalore - 560071.</t>
  </si>
  <si>
    <t>(2x625 + 1x380) KVA</t>
  </si>
  <si>
    <t>(1x2000 + 2 x 1000)</t>
  </si>
  <si>
    <t>3 x1500 KVA</t>
  </si>
  <si>
    <t xml:space="preserve">(2x2000 + 1 x 1000) </t>
  </si>
  <si>
    <t xml:space="preserve">(3 x1500 + 1x1010) </t>
  </si>
  <si>
    <t xml:space="preserve">The Chief Engineer,
Golf Links Embassy Business Park Management Services Private Limited,
Embassy Golf Link Business Park, 
Off Intermediate Ring Road, Bangalore - 560071.
</t>
  </si>
  <si>
    <t>1x450 KVA</t>
  </si>
  <si>
    <t>The Facility Manager,
M/s. Yahoo India Private Limited,
“Yahoo Block”, Embassy Golf Link Business Park,
Off Intermediate Ring Road, Bangalore - 560071.</t>
  </si>
  <si>
    <t>3x1250 KVA</t>
  </si>
  <si>
    <t xml:space="preserve">The Chief Engineer,
Golf Links Embassy Business Park Management Services Private Limited,
Embassy Golf Link Business Park, 
Off Intermediate Ring Road,  Bangalore - 560071
</t>
  </si>
  <si>
    <t xml:space="preserve">( 2 x1250 + 1x380) </t>
  </si>
  <si>
    <t>2x1500 KVA</t>
  </si>
  <si>
    <t xml:space="preserve"> 1x320 </t>
  </si>
  <si>
    <t>The Facility Manager,
M/s. CSC Private Limited,
“Covansys  Block”, Embassy Golf Link Business Park,
Off Intermediate Ring Road, Bangalore - 560071</t>
  </si>
  <si>
    <t>2x1010 KVA</t>
  </si>
  <si>
    <t>The Facility Manager,
M/s. Network Appliance  System Private Limited,
“Network Appliance  Block”, Embassy Golf Link Business Park,
Off Intermediate Ring Road, Bangalore - 560071.</t>
  </si>
  <si>
    <t>3 x2000 KVA</t>
  </si>
  <si>
    <t>The Facility Manager,
M/s. Goldman Sachs Services Private Limited,
“Sun river Block”, Embassy Golf Link Business Park,
Off Intermediate Ring Road,  Bangalore - 560071.</t>
  </si>
  <si>
    <t>3 x1600 KVA</t>
  </si>
  <si>
    <t>The Facility Manager,
M/s. Yahoo India  Private Limited,
“Sunriver Block”, Embassy Golf Link Business Park,
Off Intermediate Ring Road, Bangalore - 560071.</t>
  </si>
  <si>
    <t xml:space="preserve"> 3 x630 KVA</t>
  </si>
  <si>
    <t xml:space="preserve">(1x2000 + 1 x 1500) </t>
  </si>
  <si>
    <t>The Facility Manager,
M/s. Micro Soft India( R &amp; D) Private Limited,
“Signature Block”, Embassy Golf Link Business Park, Off Intermediate Ring Road, Bangalore - 560071.</t>
  </si>
  <si>
    <t>3 x1250 KVA</t>
  </si>
  <si>
    <t>2 x 1750 KVA</t>
  </si>
  <si>
    <t>The Facility Manager,
M/s. Fidelity business Services India Private Limited, “Fidelity Block”, Embassy Golf Link Business Park,Off Intermediate Ring Road, Bangalore - 560071</t>
  </si>
  <si>
    <t>(2 x 2500 + 1x400)</t>
  </si>
  <si>
    <t>The Facility Manager,
M/s.  Goldman Sachs Services India Pvt. Ltd,
“GMS  Block”, Embassy Golf Link Business Park,
Off Intermediate Ring Road, Bangalore - 560071.</t>
  </si>
  <si>
    <t>(1 x 2500 + 1x2000)</t>
  </si>
  <si>
    <t>1x380</t>
  </si>
  <si>
    <t>The Facility Manager,
M/s. Target Corporation India Pvt. Ltd,
“Fountain Head Block”, Embassy Golf Link Business Park,
Off Intermediate Ring Road, Bangalore - 560071.</t>
  </si>
  <si>
    <t>2 x1010 KVA</t>
  </si>
  <si>
    <t>The Facility Manager,
M/s. 24/7  Customer Pvt. Ltd,
“Blue Bay Block”, Embassy Golf Link Business Park,
Off Intermediate Ring Road, Bangalore - 560071.</t>
  </si>
  <si>
    <t>3 x1010 KVA</t>
  </si>
  <si>
    <t>(2x2000 + 1x1000)</t>
  </si>
  <si>
    <t xml:space="preserve">( 2x1500 + 1x1010) </t>
  </si>
  <si>
    <t>The Facility Manager,
M/s.  MacAfee   India Pvt. Ltd,
“Pine valley Block”, Embassy Golf Link Business Park,
Off Intermediate Ring Road, Bangalore - 560071.</t>
  </si>
  <si>
    <t>2 x1500 KVA</t>
  </si>
  <si>
    <t xml:space="preserve">1 x 1750 </t>
  </si>
  <si>
    <t>(2x1010 + 1x320)</t>
  </si>
  <si>
    <t>1 x 1250 KVA</t>
  </si>
  <si>
    <t>(2x500 + 1x380)</t>
  </si>
  <si>
    <t>1x600</t>
  </si>
  <si>
    <t xml:space="preserve">1 x 500 </t>
  </si>
  <si>
    <t>2 x 750 KVA</t>
  </si>
  <si>
    <t xml:space="preserve">The Facility Manager,
“DIAMOND DISTRICT”,
Residential Block L, Flat No: 2, No 150, 
Air Port Road,  Kodihally, Bangalore 560 008.
</t>
  </si>
  <si>
    <t xml:space="preserve">(1x1750 + 1 x 1500) </t>
  </si>
  <si>
    <t>(2x1500 + 1x1250 + 1x725)</t>
  </si>
  <si>
    <t>5x500</t>
  </si>
  <si>
    <t>3x380+1x125</t>
  </si>
  <si>
    <t xml:space="preserve">The Facility Manager,
M/s. Novotel - BengaluruTech Park hotels Pvt. Ltd., l, Sy. No: 153/177/164/41/1, 41/2, 41/3A1, Outer Ring Road, 
Devarabeesanahalli,  Bangalore -560037.
</t>
  </si>
  <si>
    <t>2x1600 KVA</t>
  </si>
  <si>
    <t>2 x1500KVA</t>
  </si>
  <si>
    <t xml:space="preserve">The Facility Manager,
M/s. Maruthi Tech Park, 5th floor, B Block, “ Maruthi Tech park,  Domlur – Koramangala intermediate Ring Road, Domlur, Bangalore
</t>
  </si>
  <si>
    <t>2x2500 KVA</t>
  </si>
  <si>
    <t>5 X 625</t>
  </si>
  <si>
    <t xml:space="preserve">The Facility Manager,
M/s. VodafoneMaruthi Tech Park, 
5th floor, B Block, “ Maruthi Tech park,  
Domlur – Koramangala intermediate Ring Road,  Domlur, Bangalore
</t>
  </si>
  <si>
    <t>2X625</t>
  </si>
  <si>
    <t xml:space="preserve">The Facility Manager,
M/s. Solarpuria Builders, “Solarpuria Oasis”, 
No: 30, Srinivagilu, Near Sony World Signal, 
Koramangala-Domlur Intermediate Ring Road, Koramangala, Bangalore.
</t>
  </si>
  <si>
    <t>(1x2500+1x1600) KVA</t>
  </si>
  <si>
    <t xml:space="preserve"> (3x1010 + 1x750)KVA </t>
  </si>
  <si>
    <t xml:space="preserve">The Facility Manager,
M/s. Shyamaraju &amp; Company (I) Pvt. Ltd., Divyashree Chambers, “ Divyashree Chambers”, O Shaugnessy Road, Near Hockey Stadium, Akkithimmanahalli,  Bangalore-560027. 
</t>
  </si>
  <si>
    <t>4 x 1000KVA + 1 x500 KVA</t>
  </si>
  <si>
    <t xml:space="preserve">The Facility Manager,
M/s. CISO “ Divyashree Chambers”, O Shaugnessy Road, 
Near Hockey Stadium, Akkithimmanahalli,  Bangalore-560027. 
</t>
  </si>
  <si>
    <t>1x3000 KVA</t>
  </si>
  <si>
    <t xml:space="preserve">(3x1250 + 1x1000) </t>
  </si>
  <si>
    <t>The Facility Manager,
M/s. Global Tech Park, Block C ( LSI Block) , 
Sy No: 27(P), Devarabisanahalli Village, 
Outer ring Road, Varthur Hobli, Bangalore - 560103</t>
  </si>
  <si>
    <t>2x 1750KVA, 11KV /433V</t>
  </si>
  <si>
    <t>3x 1125 KVA, 415V</t>
  </si>
  <si>
    <t>The Facility Manager,
M/s. Vikas Telecom Limited,
(Vrindavan) Embassy Tech Village, Sarjapur Marathahally 
Outer Ring Road, Devarbisanahally, Varthur Hobli, Near 
New Horizon Engineering College, Bangalore - 560102</t>
  </si>
  <si>
    <t>5x 2500KVA</t>
  </si>
  <si>
    <t>3x 2200KVA</t>
  </si>
  <si>
    <t>The Facility Manager,
M/s. Vikas Telecom Limited,
(Vrindavan) Embassy Tech Village, Sarjapur Marathahally 
Outer Ring Road, Devarbisanahally, Varthur Hobli, Near 
New Horizon Engineering College, Bangalore - 560102.</t>
  </si>
  <si>
    <t>3x 2500KVA</t>
  </si>
  <si>
    <t>The Facility Manager,
M/s. Nokia India Limited, 5th Floor ,
2A Block, Vrindavan Tech Village, Sarjapur Marathahally 
Outer Ring Road, Devarbisanahally, Varthur Hobli,Near 
New Horizon Engineering College, Bangalore - 560 037</t>
  </si>
  <si>
    <t>3x 380KVA</t>
  </si>
  <si>
    <t>The Facility Manager,
M/s. Vikas Telecom Limited,
, Vrindavan Tech Village, Sarjapur Marathahally 
Outer Ring Road, Devarbisanahally, Varthur Hobli,Near 
New Horizon Engineering College, Bangalore - 560 037</t>
  </si>
  <si>
    <t>3X2000</t>
  </si>
  <si>
    <t>4X2200</t>
  </si>
  <si>
    <t>2x 500KVA</t>
  </si>
  <si>
    <t xml:space="preserve">The Facility Manager,
M/s. Embassy Signate Block
Sy No: 12/1 &amp; 13/1, “Embassy Tech park”, Kadubisanahalli Village,
 Outer ring Road, Varthur Hobli,  Bangalore - 560087.
</t>
  </si>
  <si>
    <t>2x 1600KVA</t>
  </si>
  <si>
    <t>(2x1250 + 1x380)KVA</t>
  </si>
  <si>
    <t xml:space="preserve">The Facility Manager,
M/s. Embassy Delta-Omega Block
Kh. No: 298/159/172 &amp;298/189/172  , “Embassy Tech Square”, 
Kadubisanahalli Village, Outer ring Road, Varthur Hobli,  Bangalore - 560087
</t>
  </si>
  <si>
    <t>(1x2500 + 1x 2000)KVA, 11KV /433V transformers</t>
  </si>
  <si>
    <t>(2x1500 + 2x1010)KVA</t>
  </si>
  <si>
    <t xml:space="preserve">The Facility Manager,
M/s. Embassy Tech Park Alpha Block, 
Sy No: 10/1A, 11, 12/1, 12/2, 12/3, 13/2, 17/2, 17/3,
 Kh No: 298/189/172, Embassy Tech square, Kadubisanahalli Village, 
Outer ring Road, Varthur Hobli, Bangalore - 560087.
</t>
  </si>
  <si>
    <t>(2x1500 + 2x1010)</t>
  </si>
  <si>
    <t xml:space="preserve">The Facility Manger,
M/s Bagamane Realtors   Pvt Limited,
8th floor, Lake View ‘A’ Block, Bagmane Tech Park, 
C V Raman Nagar,  Bangalore-560093.
</t>
  </si>
  <si>
    <t>(2x2500+ 2x 2000) KVA</t>
  </si>
  <si>
    <t>8x1500 KVA</t>
  </si>
  <si>
    <t xml:space="preserve">The Facility Manger,
M/s Bagamane Realtors   Pvt Limited,
8th floor, Lake View ‘A’ Block, Bagmane Tech Park, 
C V Raman Nagar,  Bangalore-560093. 
</t>
  </si>
  <si>
    <t xml:space="preserve">(2x2500 + 1x 2000+4x1600) </t>
  </si>
  <si>
    <t>(2x1500+ 4 x1400 + 1x1250 + 1x1010)</t>
  </si>
  <si>
    <t>(1x2500 + 1x 1750 + 1x750) KVA</t>
  </si>
  <si>
    <t>,  3x 1500 KVA</t>
  </si>
  <si>
    <t xml:space="preserve">The Facility Manger,
M/s Informatica Buisiness Solutions Pvt Limited,
No: 66/1, Bagamane Commerz Block, No:02, Bagmane Tech Park, 
C V Raman Nagar, Bangalore - 560093.
</t>
  </si>
  <si>
    <t>1x 1750 KVA</t>
  </si>
  <si>
    <t xml:space="preserve">The Facility Manger,
M/s Cognizant Technology Solutions India Pvt. Limited,
NO:65/2, “Cognizant Block”,  Bagmane Tech Park,
 C V Raman Nagar,  Bangalore - 560093.  
</t>
  </si>
  <si>
    <t>2 x 2500KVA</t>
  </si>
  <si>
    <t>3 x 1250 KVA</t>
  </si>
  <si>
    <t xml:space="preserve">The Facility Manger,
M/s Bagamane Realtors Pvt Limited,
8th floor, Lake View ‘A’ Block, Bagmane Tech Park, 
C V Raman Nagar, Bangalore - 560093. 
</t>
  </si>
  <si>
    <t xml:space="preserve">(2x2000 + 2x1250 + 1x 1000) </t>
  </si>
  <si>
    <t>(3x1250 + 3x1010) KVA</t>
  </si>
  <si>
    <t xml:space="preserve">The Facility Manger,
M/s Motorola India Electronics Pvt. Ltd, 
Bagmane Tech Park, C V Raman Nagar, 
Bangalore- 560093. 
</t>
  </si>
  <si>
    <t xml:space="preserve">(3 x 1600+ 1x200) </t>
  </si>
  <si>
    <t>, (3 x1250 + 1x750 + 1x200)</t>
  </si>
  <si>
    <t>(1x2500+ 2x 2000+ 1x1250) KVA</t>
  </si>
  <si>
    <t>5x1500 KVA</t>
  </si>
  <si>
    <t xml:space="preserve">The Facility Manger,
“EMBASSY PRIME UNIT OWNERS ASSOCIATION”,
No:66/2, Ward No:83, Bagamane Tech Park,
C.V Raman nagar, Bangalore - 560075.
</t>
  </si>
  <si>
    <t>(1x1250 + 4x 2000)</t>
  </si>
  <si>
    <t xml:space="preserve">(3x 1500 &amp; 1x250) </t>
  </si>
  <si>
    <t xml:space="preserve">The Facility Manager, 
M/s. HP India Sales Pvt. Ltd.,
“EMBASSY PRIME”, No: 66/2, 
Ward No:83, Bagamane Tech Park,
C.V Raman nagar, Bangalore - 560075. 
</t>
  </si>
  <si>
    <t xml:space="preserve">The Facility Manager, 
M/s. Global e Buisiness Operations Pvt. Ltd.,
“EMBASSY PRIME”, No: 66/2, 
Ward No:83, Bagamane Tech Park,
C.V Raman nagar, Bangalore - 560075. 
</t>
  </si>
  <si>
    <t xml:space="preserve"> 2x1500</t>
  </si>
  <si>
    <t xml:space="preserve">The Facility Manger,
M/s Texas Instruments India Pvt. Ltd, 
No:66/3, Bagmane Tech Park, C V Raman Nagar, 
Bangalore-560093.
</t>
  </si>
  <si>
    <t>(2 x 2500) KVA</t>
  </si>
  <si>
    <t xml:space="preserve">The Chief Engineer,
M/s. Hilton International Hotel,
Embassy Golf Link Business Park,
Off Intermediate Ring Road, Bangalore - 560071
</t>
  </si>
  <si>
    <t>2x990</t>
  </si>
  <si>
    <t xml:space="preserve">The Facility Manger,
M/s Intel Technology India Pvt. Ltd.,
No 136, Old Air Port Road, Kodihally, 
Bangalore - 560 017. 
</t>
  </si>
  <si>
    <t>(3x1600)</t>
  </si>
  <si>
    <t>(3x1250+1x1500)KVA</t>
  </si>
  <si>
    <t xml:space="preserve">The Facility Manager, 
M/s. Paliwal Overseas Pvt Limited, 
“RMZ Titanium”, No 135, Old Air Port Road, 
Kodihally,  Opp Leela palace, Bangalore 560 017. 
</t>
  </si>
  <si>
    <t xml:space="preserve">(1x 1500 + 1 x 1250) </t>
  </si>
  <si>
    <t>, (4 x500 + 1x380 + 2x250 + 1x200)</t>
  </si>
  <si>
    <t xml:space="preserve">The Dy. General Manager, 
Facility Management, 
M/s  Bosch Limited, PB No: 3000, 
Hosur Road, Adugodi, Bangalore-560 030 
</t>
  </si>
  <si>
    <t>EHT</t>
  </si>
  <si>
    <t>2x12.5MVA, 66/11KV Transformers, (27x 1000KVA, 11KV /433V</t>
  </si>
  <si>
    <t xml:space="preserve">(2x2260 + 1x2060 + 2x2000 + 1x1250) KVA, 11KV DG Sets, (2x860 + 1x750 + 7x250 + 3x81.5) KVA, 415V DG Sets </t>
  </si>
  <si>
    <t xml:space="preserve">The Facility Manager, 
M/s. Robert Bosch India Ltd, 
No: 128, Industrial Layout, Koramangala, 
Hosur road, Bangalore-560095
</t>
  </si>
  <si>
    <t>3x 1600 KVA 11KV /433V</t>
  </si>
  <si>
    <t xml:space="preserve">(2x1500) 11KV DG Sets ,(2x1000 + 1x250) KVA 415V </t>
  </si>
  <si>
    <t xml:space="preserve">The Facility/Property Manager, 
Property Maintenance office of RMZ ECO SPACE, 
Ground floor, Campus 3 A, RMZ ECO SPACE, Outer Ring Road, 
Devarabisanahally, Bellandur Village, Bangalore - 560 103.
</t>
  </si>
  <si>
    <t xml:space="preserve">2 x 1600KVA </t>
  </si>
  <si>
    <t>4 x 750 KVA 415V</t>
  </si>
  <si>
    <t>3 x 750</t>
  </si>
  <si>
    <t xml:space="preserve"> 2 x 1600KVA </t>
  </si>
  <si>
    <t xml:space="preserve">(3 x 750 + 1x625) </t>
  </si>
  <si>
    <t xml:space="preserve">The Facility Manager, 
Accenture Services Pvt. Ltd.,
Campus 2A, RMZ ECO SPACE,
Outer Ring Road, Devarabisanahally, 
Bellandur Village, Bangalore  560 103.
</t>
  </si>
  <si>
    <t>(1 x 2000+ 1x1750)</t>
  </si>
  <si>
    <t>5 x 750 KVA</t>
  </si>
  <si>
    <t xml:space="preserve">The Facility Manager, 
Accenture Services Pvt. Ltd.,
Campus 2B, RMZ ECO SPACE,
Outer Ring Road, Devarabisanahally, 
Bellandur Village, Bangalore  560 103.
</t>
  </si>
  <si>
    <t xml:space="preserve">,(3 x 625 + 3 x 600) </t>
  </si>
  <si>
    <t>2 x1250 KVA</t>
  </si>
  <si>
    <t xml:space="preserve">The Facility Manager, 
Cadence Design Systems, 2nd Florr,
Campus 3B,RMZ ECO SPACE,
Outer Ring Road, Devarabisanahally, 
Bellandur Village, Bangalore 560 103
</t>
  </si>
  <si>
    <t xml:space="preserve"> 1x625KVA</t>
  </si>
  <si>
    <t xml:space="preserve">The Facility Manager, 
Primal Projects Pvt. Ltd., Campus 4A &amp; 4B,
RMZ ECO SPACE,Outer Ring Road, 
Devarabisanahally, Bellandur Village, Bangalore 560 103
</t>
  </si>
  <si>
    <t>(2 x 1600+2x1250)</t>
  </si>
  <si>
    <t xml:space="preserve">(5 x 1010+ 1x320+1x250) </t>
  </si>
  <si>
    <t xml:space="preserve">The Facility Manager, 
RGA Software systems Private Limited, 
Pri Tech Park, RMZ ECO SPACE,
Outer Ring Road, Devarabisanahally, 
Bellandur Village,  Bangalore 560 103.
</t>
  </si>
  <si>
    <t xml:space="preserve">(1x 2500 + 1x2000)KVA </t>
  </si>
  <si>
    <t xml:space="preserve">The Facility Manager, 
Primal Projects Private Limited, 
Pri Tech Park, RMZ ECO SPACE,
Outer Ring Road, Devarabisanahally, Bellandur Village,  Bangalore 560 103.
</t>
  </si>
  <si>
    <t xml:space="preserve">5x 2000KVA </t>
  </si>
  <si>
    <t xml:space="preserve">7x2200 KVA </t>
  </si>
  <si>
    <t xml:space="preserve">The Facility Manager, 
RGA Software systems Private Limited, 
Pri Tech Park, RMZ ECO SPACE,
Outer Ring Road, Devarabisanahally, Bellandur Village, 
Bangalore 560 103.  
</t>
  </si>
  <si>
    <t xml:space="preserve">2 x 2500KVA </t>
  </si>
  <si>
    <t xml:space="preserve">2x2200+ 1 x 500  KVA </t>
  </si>
  <si>
    <t xml:space="preserve">The Facility Manager, 
Primal Projects Private Limited, 
Pri Tech, Phase-2 , RMZ ECO SPACE,
Outer Ring Road, Devarabisanahally, 
Bellandur Village, Bangalore 560 103.
</t>
  </si>
  <si>
    <t>2x2000KVA</t>
  </si>
  <si>
    <t xml:space="preserve">The Facility Manager, 
M/s. Primal Projects Private Limited, 
Pri Tech Park, Phase-2, RMZ ECO SPACE,
Outer Ring Road, Devarabisanahally, Bellandur Village, 
Bangalore - 560 103. 
</t>
  </si>
  <si>
    <t xml:space="preserve">1 x 2500KVA </t>
  </si>
  <si>
    <t xml:space="preserve">The Facility Manager, 
M/s. Primal Projects Private Limited, 
Pri Tech Park, Phase-2, RMZ ECO SPACE,
Outer Ring Road, Devarabisanahally, Bellandur Village, 
Bangalore - 560 103.  
</t>
  </si>
  <si>
    <t xml:space="preserve">The Facility Manager, 
M/s. Primal Projects Private Limited, 
Pri Tech Park, Phase-2, RMZ ECO SPACE,
Outer Ring Road, Devarabisanahally, Bellandur Village, 
Bangalore - 560 103
</t>
  </si>
  <si>
    <t>3x2000KVA</t>
  </si>
  <si>
    <t>The Facility Manager,
M/s. Biocon Park, No: 2, 3, 4&amp; 5, Bommasandra 
Jigani Link Road, Bommasandra Industrial Area, Bangalore 560 103</t>
  </si>
  <si>
    <t>(1x12.5+1x 20) MVA, 66/11KV Transformers, (9x2500+ 4x2000+ 7x1600 + 2x1000 + 1x100) KVA , 11KV /433V Transformers</t>
  </si>
  <si>
    <t xml:space="preserve">(3 x 2000 + 1x3000)KVA, 11KV  DG Sets, 2x6875 KVA TG Sets </t>
  </si>
  <si>
    <t xml:space="preserve">The Facility Manager,
M/s. Biocon Park, 20th KM, 
Hosur Road, Electronic City, Bangalore-100
</t>
  </si>
  <si>
    <t xml:space="preserve">(1x8 &amp; 1x6.3)MVA, 66/11KV Transformers, 4x3000 KVA , 11KV /433V Transformers </t>
  </si>
  <si>
    <t xml:space="preserve"> (4 x 1250 + 3x2000)KVA</t>
  </si>
  <si>
    <t xml:space="preserve">The Facility/Property Manager, 
M/s. E-Inn Hotel ( Sai Vishram),
“ A Unit of Akkaya Consultancy Services”, 
No:144/C1, Kirloskar Road, Bommasandra Industrial Area, 
Hebbagodi, Off Hosur Road, Bangalore-560099
</t>
  </si>
  <si>
    <t>1 x 1250KVA</t>
  </si>
  <si>
    <t>2 x 625 KVA</t>
  </si>
  <si>
    <t>The Manager, 
Bennet Coleman &amp; Company Limited, 
“The Times of India Group”, Plot No: 9, 10,11 A, Bommasandra Jigani Link Road, 4th Cross, 
Bommasandra Industrial Area, BANGALORE 560 099</t>
  </si>
  <si>
    <t xml:space="preserve">1x10MVA, 66/11KV Transformer, 2x 3150KVA , 11KV /433V Transformers </t>
  </si>
  <si>
    <t>(3x2000 + 1x1000)KVA</t>
  </si>
  <si>
    <t xml:space="preserve">The Facility Manager,
M/s. Cessana Business Park,
Sarjapur Marathahally Outer Ring Road
Kadabeesanahalli,  Bangalore 560 103
</t>
  </si>
  <si>
    <t>2x20MVA, 66/11KV Transformer, (12x 2500 + 2x1000)KVA , 11KV /433V Transformers</t>
  </si>
  <si>
    <t xml:space="preserve"> DG &amp; Solar</t>
  </si>
  <si>
    <t>14 x 2000KVA, 11KV DG Sets, 1x504 KW</t>
  </si>
  <si>
    <t>28000 &amp; 504KW</t>
  </si>
  <si>
    <t>4x 2500KVA</t>
  </si>
  <si>
    <t>DG &amp; Solr</t>
  </si>
  <si>
    <t>5x 2000KVA, DG Sets &amp; 116KW Solar</t>
  </si>
  <si>
    <t>10000&amp;116 KW</t>
  </si>
  <si>
    <t>5x 2000KVA, 415V DG Sets&amp; 1x100KW</t>
  </si>
  <si>
    <t>10000&amp; 1x100</t>
  </si>
  <si>
    <t xml:space="preserve">The Facility Manager, 
M/s Exora Business Park Pvt. Limited, 
Sy No: 111 to 115, Prestige Tech Park, 
Kadabisanahalli Village, Outer Ring Road, Bangalore
</t>
  </si>
  <si>
    <t xml:space="preserve">(2x2000+ 2x3150) KVA </t>
  </si>
  <si>
    <t>4 x 1800 KVA</t>
  </si>
  <si>
    <t xml:space="preserve">The Facility Manager, 
M/s Juniper Networks India Pvt. Ltd., 
Electra Block, Exora Business Park,  Prestige Tech Park,
Sy No: 111 to 115, Kadabeesanahalli Village, Bangalore
</t>
  </si>
  <si>
    <t xml:space="preserve">3 x 2200 KVA </t>
  </si>
  <si>
    <t>2x2500 KVA + 1x1250 KVA</t>
  </si>
  <si>
    <t>2x1800 KVA</t>
  </si>
  <si>
    <t xml:space="preserve">The Facility Manager, 
M/s Prestige Park Pvt. Limited, 
Prestige Tech Park, Kadabisanahalli Village, 
Outer Ring Road, Bangalore
</t>
  </si>
  <si>
    <t xml:space="preserve">2x2500 KVA </t>
  </si>
  <si>
    <t>3x 1800 KVA 415V D.G. Sets</t>
  </si>
  <si>
    <t xml:space="preserve">3 x 2500KVA </t>
  </si>
  <si>
    <t>2x 320 KVA</t>
  </si>
  <si>
    <t xml:space="preserve">The Facility Manager, 
M/s J P Morgan Services India Pvt. Ltd., 
JPMC Block, Prestige Tech Park, 
Kadabeesanahalli Village, Bangalore
</t>
  </si>
  <si>
    <t xml:space="preserve">6 x 1065 KVA </t>
  </si>
  <si>
    <t xml:space="preserve">2 x 2000KVA </t>
  </si>
  <si>
    <t>3x 1860 KVA</t>
  </si>
  <si>
    <t xml:space="preserve">The Facility Manager, 
M/s Valdel Extent Outsourcing Solutions Pvt. Ltd, 
Sy No: 110/1, 110/2 &amp; 110/3 Prestige Tech Park, 
Kadabisanahalli Village, Outer Ring Road, Bangalore
</t>
  </si>
  <si>
    <t xml:space="preserve">2x2000 KVA </t>
  </si>
  <si>
    <t>1x 1800 KVA</t>
  </si>
  <si>
    <t xml:space="preserve">The Facility Manager, 
M/s Prestige Property Management &amp; Services, 
Prestige Group Pvt Limited, Prestige Tech Park, 
Kadabisanahally Village, Bangalore
</t>
  </si>
  <si>
    <t xml:space="preserve">3x2000 KVA </t>
  </si>
  <si>
    <t>3x1800 KVA</t>
  </si>
  <si>
    <t xml:space="preserve">The Facility Manger,
M/s Subramanya Construction &amp; Development Company Ltd., 
(M/s. IBM India Pvt. Ltd), Subramanya Arcade, No 12, 
 Banneraghatta Main Road, DRC Post, Bangalore-29
</t>
  </si>
  <si>
    <t xml:space="preserve">The Facility Manger,
M/s Subramanya Construction &amp; Development Company Ltd., 
 Subramanya Arcade, No 12, 
 Banneraghatta Main Road, DRC Post, Bangalore-29
</t>
  </si>
  <si>
    <t xml:space="preserve">(1x2000+1x 1600)KVA,  </t>
  </si>
  <si>
    <t>(2 x 1500+1x500) KVA</t>
  </si>
  <si>
    <t>(1x2000+1x 2500)KVA</t>
  </si>
  <si>
    <t xml:space="preserve">(4 x 1250) KVA, </t>
  </si>
  <si>
    <t xml:space="preserve">The Facility Manager, 
Property Management Office,  
Accenture Services Pvt. Ltd., 
IBC Knowledge Park, Block A &amp; B,  
No: 4/1, Bannerughatta Road, DCR Post, Bangalore 560 029.
</t>
  </si>
  <si>
    <t>4 x 1600KVA</t>
  </si>
  <si>
    <t>5 x 1500 KVA</t>
  </si>
  <si>
    <t xml:space="preserve">The Facility Manager, 
Property Management Office,  
IBC Knowledge Park, Block C &amp; D,  
No: 4/1, Bannerughatta Road, DCR Post, Bangalore 560 029
</t>
  </si>
  <si>
    <t>5 x 1750KVA</t>
  </si>
  <si>
    <t xml:space="preserve">The Facility Manager, 
Property Management Office,  
M/s. Oracle Technology Park, No: 3,  
DRC Post,  Bannerughatta Road, Bangalore 560 029
</t>
  </si>
  <si>
    <t>2 x 1250KVA</t>
  </si>
  <si>
    <t>(2 x 910 + 1x1250)KVA</t>
  </si>
  <si>
    <t xml:space="preserve">The Facility Manger,
M/s Prestige Lexington Towers,
PPMS, No: 18, 2nd stage, Tavarekere 
Main Road, DRC Post, Bangalore 560 029. 
</t>
  </si>
  <si>
    <t xml:space="preserve">1x 2000KVA </t>
  </si>
  <si>
    <t xml:space="preserve">(2x725+ 1x500)KVA </t>
  </si>
  <si>
    <t xml:space="preserve">The Facility Manger,
M/s. Narayana Hrudayalaya Pvt. Ltd.,
Sy No: 258/A, Bommasandra Industrial Area, Bangalore- 560099
</t>
  </si>
  <si>
    <t>( 2x1010 + 1x1000) KVA</t>
  </si>
  <si>
    <t xml:space="preserve">The Facility Manger,
M/s. Narayana Multi Specialty Hospital Pvt. Ltd.,
Sy No: 258/A, Bommasandra Industrial Area, Bangalore- 560099.
</t>
  </si>
  <si>
    <t>(1x2000 + 1x1600)KVA</t>
  </si>
  <si>
    <t>( 1x2000 + 1x1580) KVA</t>
  </si>
  <si>
    <t xml:space="preserve">The Facility Manger,
M/s. Narayana Hrudayalaya Pvt. Ltd.,
Sy No: 258/A, Bommasandra Industrial Area, Bangalore- 560099.
</t>
  </si>
  <si>
    <t>( 1x500 + 1x250) KVA</t>
  </si>
  <si>
    <t xml:space="preserve">The Facility Manger,
M/s. Sparsh Hospital Pvt. Ltd.,
Sy No: 258/A, Bommasandra Industrial Area, Bangalore- 560099
</t>
  </si>
  <si>
    <t>1x625 KVA</t>
  </si>
  <si>
    <t xml:space="preserve">The Facility Manager, 
Royal Gardenia, 
"Gardenia Comfortes Suites",
 52 &amp; 66, Bommasandra Industrial Area,
Hosur Main Road, Bangalore 560 099
</t>
  </si>
  <si>
    <t xml:space="preserve">The Facility Manager, 
M/s. Milan Developers Pvt. Ltd.,
“Essel Tower”( “ D” Mart Building), 
Opp. Canara Bank, Bommasandra, Hosur Road, Bangalore-560099
</t>
  </si>
  <si>
    <t>1 x 2000KVA</t>
  </si>
  <si>
    <t>1x200 KVA</t>
  </si>
  <si>
    <t xml:space="preserve">The Facility Manager, 
Sri Nadwathulla Ulama,
M/s. Golden Enclave, Old Airport Road, 
Murugeshapalya, Bangalore-560017
</t>
  </si>
  <si>
    <t xml:space="preserve">1x 1000KVA </t>
  </si>
  <si>
    <t>2x500 KVA</t>
  </si>
  <si>
    <t xml:space="preserve">The Facility Manager, 
M/s. Golden Enclave, Old Airport Road, 
Murugeshapalya, Bangalore-560017
</t>
  </si>
  <si>
    <t xml:space="preserve">1x 500KVA </t>
  </si>
  <si>
    <t xml:space="preserve">(1x380 + 1x320 + 1x62.5) KVA </t>
  </si>
  <si>
    <t xml:space="preserve">The Facility Manger,
M/s Manipal Hospital, 
No:98, Rustum Bagh, Old Airport Road, 
 Bangalore - 560 017
</t>
  </si>
  <si>
    <t xml:space="preserve">2x 1400KVA </t>
  </si>
  <si>
    <t>(2x1000+ 1x1010 + 1x1250)</t>
  </si>
  <si>
    <t xml:space="preserve">The Facility/Property Manager, 
M/s. Shyamaju &amp; Company India Pvt. Ltd.,
(M/s. Dell International Services India Pvt. Ltd )
“ Divyashree Greens”, Sy No: 12/1, 12/2A, 13/1A, Chalaghatta, 
Domlur- Koramangala Intermediate Ring Road, Bangalore-560071
</t>
  </si>
  <si>
    <t xml:space="preserve">3 x 2000KVA </t>
  </si>
  <si>
    <t>(3x1250 + 1 x 1010) KVA</t>
  </si>
  <si>
    <t xml:space="preserve">The Facility Manager, 
Sterling's Mac Hotels Pvt Limited, 
“ Hotel Mathan”, No 134, Old Air Port Road, 
Kodhihally, Opp Leela Palace, Bangalore 560 017
</t>
  </si>
  <si>
    <t xml:space="preserve">2x 1000KVA </t>
  </si>
  <si>
    <t>(1x1500+1x1010) KVA</t>
  </si>
  <si>
    <t xml:space="preserve">The Assistant Executive Engineer, South Sub - Division 1 , BDA Complex , 2nd Block , Jayanagara , Bangalore </t>
  </si>
  <si>
    <t>2x400KVA</t>
  </si>
  <si>
    <t>1x125KVA</t>
  </si>
  <si>
    <t>M/s. Prestige Acropolis , No : 20 , Hosur Main Road , Bangalore -29</t>
  </si>
  <si>
    <t xml:space="preserve">2 x 500      </t>
  </si>
  <si>
    <t xml:space="preserve">1 x 320  ,        1 x 380         </t>
  </si>
  <si>
    <t>M/s. Corporate Leisure Resorts &amp; Hotels Pvt Ltd, Oxford Towers, No.139, Old Air Port Rd, Kodhihally, Opp. Leela Palace, B'lore-17</t>
  </si>
  <si>
    <t>3X500</t>
  </si>
  <si>
    <t xml:space="preserve">M/s. Dhavanam Jewellers Private Limited , " Dhavanam Plaza " , Hosur Sarjapura Junction , Opp. Madiwala Police Station , Madiwala , Bangalore -68 </t>
  </si>
  <si>
    <t>1x1250 KVA, 1x1750</t>
  </si>
  <si>
    <t>2x575</t>
  </si>
  <si>
    <t xml:space="preserve">The Facility Manager, M/s Total Plaza (M/s. Dhavanam Jewellers Private Limited , " Dhavanam Plaza ") , Hosur Sarjapura Junction , Opp. Madiwala Police Station , Madiwala , Bangalore -68 </t>
  </si>
  <si>
    <t>3x575</t>
  </si>
  <si>
    <t>The Facility Manager, 
"BRIGADE SOFTWARE PARK UNIT OWNERS ASSOCIATION", 
No 42, 27th Cross, 2nd Stage, Banashankari, Bangalore 560 070</t>
  </si>
  <si>
    <t>1x2000 &amp; 1x1250</t>
  </si>
  <si>
    <t>4x500 &amp; 2x600</t>
  </si>
  <si>
    <t>The Facility Manager,
M/s. Divyashree Infrastructure Projects Pvt. Ltd, “Divyashree  Technopolis”, Sy No:125, Kh No:248/117,Amani Bellandur Khane Village, off Old Air port Road, Yamalur, Marathahalli Post, Bangalore-37</t>
  </si>
  <si>
    <t>4x1500KVA 415V</t>
  </si>
  <si>
    <t xml:space="preserve">The Facility Manager,
M/s. Divyashree Infrastructure Projects Pvt. Ltd, “Divyashree  Technopolis”, Sy No:125, Kh No:248/117,Amani Bellandur Khane Village, off Old Air port Road, Yamalur, Marathahalli Post, Bangalore-37
</t>
  </si>
  <si>
    <t>3x1500KVA</t>
  </si>
  <si>
    <t>(1x1600+ 1x2000) KVA</t>
  </si>
  <si>
    <t>The Facility Manager, M/s.  Cessna Garden developers (Aloft  Hotel), Cessna Business park, Kh.No: 298/158/172, Kadubeesanahalli Outer ring road, Bengaluru - 560103.</t>
  </si>
  <si>
    <t>2x630 KVA</t>
  </si>
  <si>
    <t>2x725 KVA</t>
  </si>
  <si>
    <t>The Asst. Executive Engg.(Ele), "KUWS&amp; DB", 3rd Floor, 'Jal Bhavan', BTM 1st Stage, BG Road, Bangalore</t>
  </si>
  <si>
    <t>The Facility Manager, M/s. La Marvela Hotel, South End Circle, 2nd Block, Jayanagar, Bangalore</t>
  </si>
  <si>
    <t>1x990KVA</t>
  </si>
  <si>
    <t>Sr5i. R. Neelakanta Rao, M/s Inter Global Hotels Pvt Ltd, "Ibis Hotel" JNR City centre, #30, Raja Ram Mohan Roy Road, Sampige Nagara , Opp Kanteerava Stadium, Bengaluru.</t>
  </si>
  <si>
    <t>1x750 + 2x400 KVA</t>
  </si>
  <si>
    <t>3x380 KVA</t>
  </si>
  <si>
    <t xml:space="preserve">M/s Athiteya Kshema Hotels Pvt Ltd C/o (The Managing Director,
“BMTC”,) #06, 80 Feet Road,
Ejipura, Koramangala, Bengaluru.
</t>
  </si>
  <si>
    <t xml:space="preserve">1x1000 KVA, 1x2000 </t>
  </si>
  <si>
    <t xml:space="preserve">2x500, 1x125 </t>
  </si>
  <si>
    <t>The Facility Manager, M/s Abhaya Heights, #1611, Next to Shilpakala Jedimara, 3rd Phase, J.P.Nagara, B.G.Road, Bengaluru - 560078.</t>
  </si>
  <si>
    <t xml:space="preserve">The Facility Manager, 
M/s.  Cyber Park Development and construction, 
Plot No:76 &amp;77, Electronic City, Phase-1,  Bangalore-100.
</t>
  </si>
  <si>
    <t xml:space="preserve">(1x 3000 + 1x2000 + 1x2500) KVA </t>
  </si>
  <si>
    <t xml:space="preserve">(1x1750+1x1500+1x2200) </t>
  </si>
  <si>
    <t xml:space="preserve">The Facility Manager, 
M/s.  Sify Technologies Ltd., 3rd floor,
“Cyber Park Development and construction Campus”, 
Plot No:76 &amp;77, Electronic City, Phase-1,  Bangalore-100.
</t>
  </si>
  <si>
    <t xml:space="preserve">2x 2000 KVA </t>
  </si>
  <si>
    <t xml:space="preserve">Infotech Enterprises Ltd, "INFOTECH Park" No.110/A &amp; 110/B, Phase1, Keonics Electronics City, Hosur Rd, B'lore-100
</t>
  </si>
  <si>
    <t>1x2500</t>
  </si>
  <si>
    <t xml:space="preserve">1X1165
1X1400 </t>
  </si>
  <si>
    <t>The Facility Manager, 
Sathyam Computer Services Pvt. Ltd.,
(Tech Mahindra), No:45 &amp; 46, Phase 2, 
KIADB Industrial Area, Electronic City,  Bangalore-100.</t>
  </si>
  <si>
    <t xml:space="preserve">2x 1500 KVA 11KV /433V Transformers , (1x 1600 + 1x2000) KVA Dry Type 11KV /433V Transformer, 1x 3000 KVA 433V/11KV  step up transformer </t>
  </si>
  <si>
    <t xml:space="preserve">(1x1010+1x1000 + 1x725+2x380 + 3x1635)KVA </t>
  </si>
  <si>
    <t>M/s Siemens</t>
  </si>
  <si>
    <t>(1x 2000+ 1x1500)KVA</t>
  </si>
  <si>
    <t xml:space="preserve">(1x1055 + 2x1500)KVA </t>
  </si>
  <si>
    <t xml:space="preserve">The Manager, 
Lemon Tree Hotel, 
No: 54  B / 55 A,  Hosur Main Road, 
Electronics City, Phase 1,  Bangalore 560 100
</t>
  </si>
  <si>
    <t>2x630KVA</t>
  </si>
  <si>
    <t xml:space="preserve">(1x625 + 1x500) </t>
  </si>
  <si>
    <t xml:space="preserve">The Facility Manager,
M/s. Radha Regent Hotels Pvt Limited,
No :110 C,Electronic City Phase 1,
 Bangalore 560100
</t>
  </si>
  <si>
    <t>1x630KVA</t>
  </si>
  <si>
    <t xml:space="preserve">(2x380) </t>
  </si>
  <si>
    <t xml:space="preserve">The Facility Manger,
M/s. Soul Space Projects Ltd,
 “Soul Space Spirit Mall”, Bangalore Central, No: 89/6, 78/7, 78/8, Bellandur Village, Outer Ring Road, Bangalore.
</t>
  </si>
  <si>
    <t>(3x 1010 + 1x750) KVA</t>
  </si>
  <si>
    <t xml:space="preserve">The Facility Manager, 
M/s. Wipro SJP2, SEZ2, Dodda Kannelli, 
Sarjapura Road, Bangalore-560 035.
</t>
  </si>
  <si>
    <t>(2x1600 + 6x1000) KVA</t>
  </si>
  <si>
    <t>(7x1500 + 2x1010) KVA</t>
  </si>
  <si>
    <t>The Secretary,
M/s. Children’s Educational Society ( Regd.),
“Oxford Educational Institutions”, No: CA 40, 
30th Main,  1st Phase, J.P Nagar, Bangalore-560078
Site: Oxford Educational Institutions, Bommanahalli, Hosur Road, Bangalore</t>
  </si>
  <si>
    <t>,  (2x 250 + 1x500) KVA</t>
  </si>
  <si>
    <t xml:space="preserve">The Facility Manger,
M/s Wipro Technologies, 
SEZ, Sy No: 70/4(P), 84/1(P), 84/2(P) &amp; 84/4(P), 
Doddathogur Village, Keonics Electronic City, Bangalore-100
</t>
  </si>
  <si>
    <t>6x2000 KVA</t>
  </si>
  <si>
    <t>6 x1500 KVA</t>
  </si>
  <si>
    <t xml:space="preserve">The Facility Manger,
M/s Wipro Technologies, 
Keonics Electronic City, 
Hosur Road, Bangalore-100.
</t>
  </si>
  <si>
    <t>(4x2000 + 2x630) KVA,</t>
  </si>
  <si>
    <t>(1x 750 + 5 x1500)</t>
  </si>
  <si>
    <t>1x200+ 2x1250+1x1000+4x750</t>
  </si>
  <si>
    <t>2x1250 + 3x1500</t>
  </si>
  <si>
    <t xml:space="preserve">The Facility Manger,
M/s Vishal India Commercial Developers Pvt. Ltd.,“ Management Office”, 4th Floor, Royal Meenakshi Mall, Hulimavu,  BG Road,  Bangalore - 560076.
</t>
  </si>
  <si>
    <t>MP</t>
  </si>
  <si>
    <t>(2x 1500 + 1x500 ) KVA</t>
  </si>
  <si>
    <t xml:space="preserve">M/s HCL Technologies Limited
SEZ Campus, Plot No: 129, Jigani Industrial Area,
Bommasandra Jigani Link Road, Bangalore-560 060
</t>
  </si>
  <si>
    <t>5x2000 KVA</t>
  </si>
  <si>
    <t xml:space="preserve"> DG&amp; Solar</t>
  </si>
  <si>
    <t>,  8 x 1500 KVA, 1x50 KWp Solar Power Plant</t>
  </si>
  <si>
    <t>12000 &amp; 50</t>
  </si>
  <si>
    <t xml:space="preserve">The Facility Manager,
M/s. Suraj Inn Pvt. Ltd, “Manthri Magnolia DTS”, 
Sy No: 46/2, 47/2, 48/1, 48/2, Sarjapura Road, 
Ambalipura Village,  Bangalore-95.
</t>
  </si>
  <si>
    <t>3 x750 KVA</t>
  </si>
  <si>
    <t xml:space="preserve">The Facility Manager, 
M/s. Infosys Technologies Limited, 
"INFOSYS", Electronic City, 
Hosur Road,  Bangalore 560 100.
</t>
  </si>
  <si>
    <t>1x31.5MVA, 66/11KV Transformer, (1 X 1250, 4 X 1500, 2 X 1600  1 X 1750 kVA  &amp; 6 X 2000/2500 )kVA , 11KV /433V ,(1x3000, 2x2000 &amp; 1x800)KVA , 11KV/433V Transformers</t>
  </si>
  <si>
    <t>4 x 2000KVA, 11KV DG Sets, (5 x 2000 + 2x1250)KVA, 415V DG Sets</t>
  </si>
  <si>
    <t>1x 250KVA</t>
  </si>
  <si>
    <t>1x 180KVA</t>
  </si>
  <si>
    <t xml:space="preserve">The Facility Manager, 
M/s. Ozone properties Pvt. Ltd,
“ Ozone Manay  Tech park”, No:56/8, 56/9, 
GB Palya, 11th KM, Hosur Road, Bangalore-100
</t>
  </si>
  <si>
    <t>(2x1250 + 2x1010) KVA</t>
  </si>
  <si>
    <t xml:space="preserve">The Facility Manager,
 Sri Venkateshwara Developers, “ Gold Hill Square”, 
No: 690, Bommanahalli, Hosur main Road, Bangalore.
</t>
  </si>
  <si>
    <t>4x 1000KVA</t>
  </si>
  <si>
    <t xml:space="preserve">The Facility Manager, 
M/s. Velankani Information System Ltd,
No: 43, Phase-1, Electronic City, Hosur Road,  Bangalore-560100.
</t>
  </si>
  <si>
    <t xml:space="preserve">(3x 2500 + 2x1500) KVA </t>
  </si>
  <si>
    <t xml:space="preserve">(3x1500+2x1010+1x2000+1x600) </t>
  </si>
  <si>
    <t xml:space="preserve">The Facility Manager, 
M/s. Elecoteq Electronics India Pvt. Ltd.,
Block:7, Velankani Information System Campus,
No: 43, Phase-1, Electronic City, Hosur Road,  Bangalore-560100
</t>
  </si>
  <si>
    <t xml:space="preserve">The Facility Manager, 
Hotel Crown Plaza, Near Velankani Campus,
Phase-1, Electronic City,  Bangalore-100
</t>
  </si>
  <si>
    <t xml:space="preserve">2x 1750KVA </t>
  </si>
  <si>
    <t xml:space="preserve">2x1165 KVA,415VDG Sets </t>
  </si>
  <si>
    <t xml:space="preserve">The Facility Manager 
M/s. Tata BP Solar India Ltd 
No: 45 (P) , 44(P) , Phase-2, 
Electronic city ,Hosur Road, Bangalore-100 
</t>
  </si>
  <si>
    <t>1x20 MVA, 66/11KV Transformer, (6 X 2000+ 1x630) kVA , 11KV/433V Transformers</t>
  </si>
  <si>
    <t>1x2250 KVA, 11KV DG Set, (2x1025 + 1x825 )KVA, 415V DG Sets</t>
  </si>
  <si>
    <t>M/s. Salarpuria Soft Zone, Sy.No. 80/1, 80/2 Sy.No. 799, Bellandur (v), Outer ring rd, B'lore</t>
  </si>
  <si>
    <t>5X1500
1x1010</t>
  </si>
  <si>
    <t xml:space="preserve">M/s. Keys Hotels Private Limited , Bergureen Hotels , Opp Volkswagan Show Room, Road , Bangalore - 68 </t>
  </si>
  <si>
    <t>1x 1250</t>
  </si>
  <si>
    <t>1 x 320        1x 500</t>
  </si>
  <si>
    <t xml:space="preserve">The Facility Manager,
M/s.  Global Village Technology Park, 
RVCE Post,  Mysore Road, Bangalore. 
</t>
  </si>
  <si>
    <t xml:space="preserve">2x10MVA, 66/11KV Transformers, (2x 2500 + 2x2000 + 1X1250) KVA , 11KV /433V Transformers </t>
  </si>
  <si>
    <t>(3 x 1250 + 6 x 1010 + 4 X 500)KVA</t>
  </si>
  <si>
    <t xml:space="preserve">M/s Heidelberg Cement India Ltd.
   Ammasandra ,Turuvekere Taluk.
   Tumkur District..
</t>
  </si>
  <si>
    <t xml:space="preserve">1x20 MVA EHT sub-stations, (3x1000 KVA +1x75 KVA,  3x2500 +1x200 + 1x3500, 5x1500) </t>
  </si>
  <si>
    <t xml:space="preserve">(2x6650 + 1x6375 + 500) </t>
  </si>
  <si>
    <t xml:space="preserve"> M/s Vijaya Steels Ltd. 
    Anchepalya Indl Area 
    Kunigal Taluk ,Tumkur  District
</t>
  </si>
  <si>
    <t>1X16MVA66/11KV Sub Station, 1X12MVA Furnace transformer, 1X2MVA Aux. Transformer</t>
  </si>
  <si>
    <t>1X500KVA</t>
  </si>
  <si>
    <t xml:space="preserve">M/s Sunvik Steels Limited, 
Jodidevarahalli, Kallambella Hobli, 
Sira Tq., Tumkur Dt.
</t>
  </si>
  <si>
    <t>C0-gen</t>
  </si>
  <si>
    <t>1x12500</t>
  </si>
  <si>
    <t>1X10MVA66/11KV Sub Station, (4X2000+ 1x1600+1x2500+2x2814),KVA, 11KV/525V &amp; (1x4000)KVA 11KV/1000V</t>
  </si>
  <si>
    <t xml:space="preserve"> DG/TG</t>
  </si>
  <si>
    <t>(3x380+1X600+ 1x160) 1x12500KVA TG</t>
  </si>
  <si>
    <t>1900 &amp; 12500</t>
  </si>
  <si>
    <t xml:space="preserve">The Chief Engineer,       
 M/S. Lalith Ashoka Hotel,
 Kumara Krupa, High Grounds, Bangalore –560 001
</t>
  </si>
  <si>
    <t>3X500KVA</t>
  </si>
  <si>
    <t xml:space="preserve">(2 x 500 + 1x320 ) </t>
  </si>
  <si>
    <t xml:space="preserve">The Chief Engineer,       
       M/S. Kanija Bhavana,
        Racecourse Road,
       Bangalore –560 001
</t>
  </si>
  <si>
    <t xml:space="preserve"> 2X1600KVA</t>
  </si>
  <si>
    <t>b) 4X750KVA</t>
  </si>
  <si>
    <t xml:space="preserve">The Chief Engineer,       
     M/s Reliance Data Centre C/o. Khanija Bhavana at No.49, Race Course Road, Bangalore-560 001 
</t>
  </si>
  <si>
    <t>2x750KVA</t>
  </si>
  <si>
    <t>M/s. Hotel Chalukya ,                                                                          No: 44, Race Cource Road,                           Basaveshwara circle,                                  Bangaore-560 001</t>
  </si>
  <si>
    <t>1X160KVA</t>
  </si>
  <si>
    <t>1X100KVA</t>
  </si>
  <si>
    <t xml:space="preserve">The Facility Manager, 
M/s. Gold Finch Hotels Pvt. Ltd., 
No: 32/3, Crescent Road, High Grounds, 
Off Race Course Road, Bangalore-560001 
</t>
  </si>
  <si>
    <t>(1x500 +  x250)</t>
  </si>
  <si>
    <t xml:space="preserve">The Facility Manager, 
M/s. Greenko, Sai Spoorthi Power Pvt. Ltd,
No: 701-702, Prestige Meridian-2, 
No: 30, MG road, Bangalore-560001
</t>
  </si>
  <si>
    <t>Mini Hydel</t>
  </si>
  <si>
    <t>3x4100</t>
  </si>
  <si>
    <t>IV. 2x10MVA, 11/66KV Transformers&amp;  2x250KVA, 11KV/433V Auxiliary transformers</t>
  </si>
  <si>
    <t>3x4.1 MW Hydro Generator</t>
  </si>
  <si>
    <t>M/s. Accenture Services Pvt. LTD., No. 71, Cunningham Road, Bangalore</t>
  </si>
  <si>
    <t xml:space="preserve">  2x600</t>
  </si>
  <si>
    <t>AEE, No. 5, Subdivision, PWD, Vidhana Soudha, Bangalore installation @ vikasa Soudha</t>
  </si>
  <si>
    <t>2x1600</t>
  </si>
  <si>
    <t>2x750 &amp; 1x250</t>
  </si>
  <si>
    <t>AEE, No. 5, Subdivision, PWD, Vidhana Soudha, Bangalore installation @ MS building, Secretariat</t>
  </si>
  <si>
    <t>1x500, 1x250 &amp; 1x125</t>
  </si>
  <si>
    <t>AEE, No. 5, Subdivision, PWD, Vidhana Soudha, Bangalore installation @Legislative House</t>
  </si>
  <si>
    <t>1x250 &amp; 1x125</t>
  </si>
  <si>
    <t>The Medical Superintendent, Victoria Hospital, City Market, Bangalore</t>
  </si>
  <si>
    <t>1x625, 1x250 &amp; 1x750</t>
  </si>
  <si>
    <t>the AEE, No. 10, Subdivision, PWD Electrical Subdivision, K.R. Circle, Bangalore installation @ City Civil Court</t>
  </si>
  <si>
    <t>The AEE (el), DC Works, N-1 Subdivision, BWSSB"D" Block, Cauvery Bhavan, K.G.Road, Bangalore</t>
  </si>
  <si>
    <t>1x180, 1x125</t>
  </si>
  <si>
    <t>M/s. HDFC Bank, BWSSB Building, Cauvery Bhavan, K.G.Road, Bangalore</t>
  </si>
  <si>
    <t xml:space="preserve">1x75 </t>
  </si>
  <si>
    <t>M/s. Axis Bank, KHB building, cauvery Bhavan, K.G.Road, Bnagalore</t>
  </si>
  <si>
    <t>The AEE (el), 10th floor, KHB Building "E" &amp; "F" Block, Cauvery Bhavan, K.G.Road, Bangalore</t>
  </si>
  <si>
    <t>The AEE (el), 10th floor, KPTCL Block, Cauvery Bhavan, K.G.Road, Bangalore</t>
  </si>
  <si>
    <t>the AEE, No. 10, Subdivision, PWD Electrical Subdivision, K.R. Circle, Bangalore installation @ BAR Association</t>
  </si>
  <si>
    <t>M/s. Sapna Deepam Developers, GPA: Madhusudhan Reddy, No. 125(50/1), Palace Road, Cunningham Road, Bnagalore</t>
  </si>
  <si>
    <t>The Medical Superintendent, Victoria Hospital (New OPD Block) City Market, Bangalore</t>
  </si>
  <si>
    <t xml:space="preserve">M/s. Wonderla Holidays Ltd,
Sy No: 107, 108, 109 of Bannikuppe Village, 
Sy No: 28,86 of Vajarahalli, 28th KM , Mysore Road, 
Bidadi  Hobli, Ramanagara Tq &amp; District.
</t>
  </si>
  <si>
    <t xml:space="preserve">The Facility Manager,
M/s. Toyota Kirloskar Auto Parts,
Plot No:21 , Bidadi Industrial Area, Ramanagara District.
</t>
  </si>
  <si>
    <t>(1 x2500 + 5x2000 +  6 x 1600 + 1x1000) KVA , 11KV /433V</t>
  </si>
  <si>
    <t>( 3 x2537 + 1x8186) KVA, 11KV &amp;(1x2188 + 1x380)KVA  415V D.G. Sets , 1x100 KWp Solar Power Plant</t>
  </si>
  <si>
    <t>13291 &amp; 100KW</t>
  </si>
  <si>
    <t xml:space="preserve">The General Manager,
M/s. Toyota Kirloskar Motors Ltd,
Plot No: 1, KIADB Industrial Area, Bidadi,
Ramanagara Tq &amp; Dist.
</t>
  </si>
  <si>
    <t xml:space="preserve">2 x 31.5 MVA, 220/11KV &amp; 1x 150KVA 11KV/433 V Aux Trasfromer </t>
  </si>
  <si>
    <t xml:space="preserve">The Manager,
M/s Tata Johnson Controls, OSS Park,
C/o M/s Toyota Kirloskar Motors Ltd,
Plot No: 1, KIADB Industrial Area, Bidadi,
Ramanagara Tq &amp; Dist
</t>
  </si>
  <si>
    <t xml:space="preserve">1 x 1000KVA, 11KV/433V Transformer </t>
  </si>
  <si>
    <t xml:space="preserve">The Manager,
M/s Toyetesu (I) Autoparts Pvt. Ltd , OSS Park,C/o M/s Toyota Kirloskar Motors Ltd,
Plot No: 1, KIADB Industrial Area, Bidadi, Ramanagara Tq &amp; Dist.
</t>
  </si>
  <si>
    <t>(1X 1500KVA + 1X 2500)KVA</t>
  </si>
  <si>
    <t xml:space="preserve">The Manager,
M/s JBM Ogihara Automotive Pvt Ltd, 
OSS Park,C/o M/s Toyota Kirloskar Motors Ltd,Plot No: 1, KIADB Industrial Area, Bidadi,
Ramanagara Tq &amp; Dist.
</t>
  </si>
  <si>
    <t xml:space="preserve">The Manager,
M/s Wheels India Pvt Ltd, OSS Park,
C/o M/s Toyota Kirloskar Motors Ltd,
Plot No: 1, KIADB Industrial Area, Bidadi,
Ramanagara Tq &amp; Dist
</t>
  </si>
  <si>
    <t xml:space="preserve">42KW LT load </t>
  </si>
  <si>
    <t xml:space="preserve">The Manager,
M/s Bundy India Pvt. Ltd, 
OSS Park,C/o M/s Toyota Kirloskar Motors Ltd,Plot No: 1, KIADB Industrial Area, Bidadi, Ramanagara Tq &amp; Dist
</t>
  </si>
  <si>
    <t xml:space="preserve">143KW LT load </t>
  </si>
  <si>
    <t xml:space="preserve">The Manager,
M/s Suprim Treves Pvt Ltd, OSS Park,
OSS Park,C/o M/s Toyota Kirloskar Motors Ltd,Plot No: 1, KIADB Industrial Area, Bidadi, Ramanagara Tq &amp; Dist
</t>
  </si>
  <si>
    <t xml:space="preserve">565 KW LT load </t>
  </si>
  <si>
    <t>M/s. Hindustan Coca Cola Beavearages, Bidadi Industrial Area, Ramanagara District</t>
  </si>
  <si>
    <t>1x8 MVA, 66/11KV, (2x3150, 1x2500, 2x1500)</t>
  </si>
  <si>
    <t>2x2080, 1x1500, 2x1110, 4x750</t>
  </si>
  <si>
    <t>The Facility manager, M/s Madra Woodland Hotel Pvt Ltd, #5, Raja ram Mohan Roy Road, Bengaluru - 560025.</t>
  </si>
  <si>
    <t>1x250 KVA</t>
  </si>
  <si>
    <t>1x320 KVA</t>
  </si>
  <si>
    <t xml:space="preserve">M/s Innovative Multiplex theatres,
No: 135, Marathahalli Outer Ring Road, 
Marathahalli Junction, Varthur Hobli, Bangalore 
</t>
  </si>
  <si>
    <t xml:space="preserve">1x250KVA DG set </t>
  </si>
  <si>
    <t xml:space="preserve">The Facility Manager,
M/s Maverick Holdings &amp; Investments Pvt Ltd,
“Sri Swagath Garuda Mall”, 30th Cross,
Byrasandra, Jayanagara, Bengaluru – 560011.  
</t>
  </si>
  <si>
    <t>1x1010</t>
  </si>
  <si>
    <t>Prestige Amusement Pvt. Ltd, "forum mall", No:21, Koramanagala, Banagalore</t>
  </si>
  <si>
    <t>1x5000, 3x1600</t>
  </si>
  <si>
    <t>3x1500KVA &amp; 1x1250KVA, 415V</t>
  </si>
  <si>
    <t xml:space="preserve">The Facility Manager, 
M/s. Adarsh Prime Projects Pvt. Ltd, Sy No:20/1, 20/2,
“Adarsh Subex”,  Devarabisanahalli Village, Varthur Hobli,Outer Ring Road, Bangalore.
</t>
  </si>
  <si>
    <t>4x365 &amp; 1x500</t>
  </si>
  <si>
    <t xml:space="preserve">The Facility Manager,
M/s Central Mall (M/s Prathibha Realtors Pvt Ltd &amp; Research Lab),
#45/2, 5th Cross, Jayanagara 9th Block,
Bengaluru – 560069.  
</t>
  </si>
  <si>
    <t>2x2000</t>
  </si>
  <si>
    <t>1x1500, 1x1550 &amp; 1x750</t>
  </si>
  <si>
    <t xml:space="preserve">The Facility Manager,
M/s Gopalan Mall (M/s Gopalan Enterprises),
#22, J.P.Nagar, 3rd Phase,
Bengaluru – 560078.
</t>
  </si>
  <si>
    <t xml:space="preserve">4x500  </t>
  </si>
  <si>
    <t>The Facility Manger,
M/s. Shamaraju &amp; Co(I) Pvt. Ltd., (M.R.Munireddy &amp; Others) M/s. Divyashree Techno Park, Kundalahalli Village, Bangalore.</t>
  </si>
  <si>
    <t>1x500 KVA</t>
  </si>
  <si>
    <t>M/s Takshasila Health Care &amp; Research Services Pvt Ltd, "Sakra World Hospital", #52/2, 52/3, Devarabeesanahalli, Outer Ring Road, Bengaluru.</t>
  </si>
  <si>
    <t>4x625</t>
  </si>
  <si>
    <t>The Facility manager, M/s Prestige Technopolis, Sri Yadalam Subbaiah Shetty &amp; Sons, #8/01, Dr. M.H.Marigowda Road, Hosur Main Road, Opp. Christ College, Bengaluru</t>
  </si>
  <si>
    <t>1x1600, 2x1813</t>
  </si>
  <si>
    <t xml:space="preserve">The Facility Manager,  M/s. Adarsh Prime Projects Pvt. Ltd, “ASP Block”, Sy No:20/3, Devarabisanahalli Village, Varthur Hobli,  Outer Ring Road, Bangalore.
</t>
  </si>
  <si>
    <t>4x1450</t>
  </si>
  <si>
    <t>The Facility manager, Sri. Chatrahuj Bassarnal Pardhani, "Embassy Tech square", KH.No: 464/159/172/2/1, Kadubeesanahalli, Bengaluru.</t>
  </si>
  <si>
    <t>1x1500 + 1x1010</t>
  </si>
  <si>
    <t>The facility Manager, M/s Primal Projects Pvt Ltd, "RMZ Ecospace", Outer Ring Road, devarabeesanahalli, Bengaluru</t>
  </si>
  <si>
    <t>3x750</t>
  </si>
  <si>
    <t>The facility Manager, M/s Cadene Design Systems, 2nd Floor, Campus 3B, "RMZ Ecospace", Outer Ring Road, devarabeesanahalli, Bengaluru</t>
  </si>
  <si>
    <t xml:space="preserve">The Facility Manager, 
M/s Adobe Systems India Pvt. Ltd
Adobe Tower, Block A, Prestige Tech Platina
Out Ring Road, Kadubeesanahalli
Varthur Hobli, Bangalore-560 087. 
</t>
  </si>
  <si>
    <t>4x1010</t>
  </si>
  <si>
    <t xml:space="preserve">The Facility Manager, 
M/s Sandisk India Device Design Centre Pvt Ltd,
Sy.No: 143/1, Amani Bellandur Khane Village,
Prestige Excelsior, Prestige Tech Park, 
Marathahalli - Sarjapur Outer Ring road, Kadubeesanahalli,
Varthur(H), Bangalore. 
</t>
  </si>
  <si>
    <t>3x1500</t>
  </si>
  <si>
    <t xml:space="preserve">The Facility Manager, 
M/s Prestige Property Management &amp; Services, 
Prestige Group Pvt Limited, Prestige Tech Park, 
Kadabisanahally Village, Bangalore. 
</t>
  </si>
  <si>
    <t xml:space="preserve">The Facility Manager, 
M/s Prestige Property Management &amp; Services, 
Prestige Group Pvt Limited, Prestige Tech Park, 
Kadabisanahally Village, Bangalore.  
</t>
  </si>
  <si>
    <t>1x1250 +1x2000+3x2500 KVA</t>
  </si>
  <si>
    <t xml:space="preserve">The Facility Manager,       
M/s. Umiya Holdings Builders, 
“Cessna Business Park”, Outer Ring Road, 
 Kadubeesanahalli, Bangalore.
</t>
  </si>
  <si>
    <t>2x1500, 1x750</t>
  </si>
  <si>
    <t xml:space="preserve">Sri. K. Changam Raju &amp; Smt. Narasamma,
GPA: Sri. K.V. Kupparaju, M/s Jain College,
No:44 &amp; 44/1, District Fund Road, 9th Block,
Jayanagar, Bengaluru.
</t>
  </si>
  <si>
    <t>-</t>
  </si>
  <si>
    <t xml:space="preserve">M/s Jain Knowledge Campus
No:44 &amp; 44/1, District Fund Road, 
Behind Big Bazar, 9th Block,
Jayanagar, Bengaluru. 
</t>
  </si>
  <si>
    <t>1x725</t>
  </si>
  <si>
    <t xml:space="preserve">The Facility Manager,
Cessana Business Park,
Sarjapur Marathahally Outer Ring Road
Kadabisanahally,  Bangalore 560 103.
</t>
  </si>
  <si>
    <t>4x3000</t>
  </si>
  <si>
    <t xml:space="preserve">The Facility Manager, 
M/s. Kalyani Tech Park,
Sy.No: 24, Kundalahalli(V),
K.R.Puram Hobli, Bengaluru.
</t>
  </si>
  <si>
    <t>(1x1250) KVA, 11KV /433V Transformers</t>
  </si>
  <si>
    <t>(2x2500) KVA, 11KV /433V Transformers</t>
  </si>
  <si>
    <t>(4x1010) KVA, 415V D.G. Sets</t>
  </si>
  <si>
    <t>M/s. Supreme Build-cap Pvt Ltd, Sy No: 37(P), 28/2(P), 29/2, 29/3A, 29/3B, 32, 33, 34/1, 34/2, 24/3, 34/4, 35, 36, 37/1, 37/2, 42(P), 43, 44/1, 46/3, Devarabeesanahalli Village, Varthur Hobli, Bengaluru.</t>
  </si>
  <si>
    <t>M/s. Channakeshava Tech, Co-Deveoper, M/s. Shamraju &amp; Company (India)Pvt ltd, Divyashree Technopark, SEZ, Kundalahalli Village, K.R.Puram, Bengaluru.</t>
  </si>
  <si>
    <t>2 x 2000KVA, 11Kv/433V &amp; 1 x 1600KVA, 11/433V HT transformers</t>
  </si>
  <si>
    <t>M/s. Innovative Quest Pvt ltd,No.16A, Millers Road, Vasanthanagar, Bengaluru.</t>
  </si>
  <si>
    <t xml:space="preserve">1 x 1000KVA, 11/433V HT Tr </t>
  </si>
  <si>
    <t>M/s. Tranquil Reality Pvt Ltd, Sy No: 79/1P, 84/2P, 85/4, 85/5 &amp; 85/6,Pannathur, bengaluru.</t>
  </si>
  <si>
    <t xml:space="preserve">2 x 750KVA, 11/433V HT Tr s/s  </t>
  </si>
  <si>
    <t>The Facility Manager, M/s Yashoda Medicare &amp; Research Centre Pvt Ltd, "Yashomati Hospital", No: 2371/3, ITPL Main Road, Munnekolalu, Marathahalli, Bengaluru.</t>
  </si>
  <si>
    <t>2x625</t>
  </si>
  <si>
    <t>The Facility Manager, Sri. Venkateswara Devlopers, “ Kamalaya Hi-Soft”., No. 21,22,27, Electronic City Phase-2, Shanthi Nagar, Bangalore- 560 100</t>
  </si>
  <si>
    <t>4x1600</t>
  </si>
  <si>
    <t xml:space="preserve">M/s. Purvankara Projects Pvt, Ltd, Sy No;9, Beretana Agrahara, Hosur Road, Bengaluru, </t>
  </si>
  <si>
    <t xml:space="preserve">2 x 1600 KVA, 11KV/433V Transformar </t>
  </si>
  <si>
    <t>M/s. Prestige Trinity Centre, No: 128/1-11-13-14-15-16 Bhoganahalli Village, Marathahalli, bengaluru.</t>
  </si>
  <si>
    <t xml:space="preserve">1 x 1250KVA, 11/433V &amp; 1 x 1600KVA, 11/433V HT tr </t>
  </si>
  <si>
    <t>The Facility Manager, M/s. Gopalan Arcade, RR Nagar, Mysore Road, Bangalore</t>
  </si>
  <si>
    <t xml:space="preserve">1x2000 </t>
  </si>
  <si>
    <t>The Facility Manager, M/s Star Bajar, (C/o. M/s. Gopalan Arcade), RR Nagar, Mysore Road, Bangalore</t>
  </si>
  <si>
    <t xml:space="preserve">The Facility Manager,
M/s Toyota Tsusho India Pvt. Ltd,
Plot No: 33 &amp; 34, Bidadi Industrial Area,
Bidadi, Ramanagara Dist. 
</t>
  </si>
  <si>
    <t>2x20 MVA, 66/11KV, (4x2000+3x1000+1x1500+1x750+1x63)11KV/433V, (1x3000 KVA, 11KV/780V Furnace Transformer)</t>
  </si>
  <si>
    <t>4x750, 1x500, 1x250, 1x125 KVA DG</t>
  </si>
  <si>
    <t>M/s. Adarsh Realty &amp; Hotels Pvt. Ltd. No;78 Palace Road, Vasanthanagar, Bengaluru.</t>
  </si>
  <si>
    <t>2 x 2000 KVA, 11KV /433V Transformers</t>
  </si>
  <si>
    <t>1x 1500 KVA + 2x1010 KVA, 415V D.G. Set</t>
  </si>
  <si>
    <t>M/s. Bosch Ltd, Plot No: 42, KIADB Indl Area, 2nd phase, Sector-2, Shyanamangala, Bidadi hobli, bengaluru.</t>
  </si>
  <si>
    <t>2 x 12.5 MVA, 66/11KV Transformer, (4 x 1250 + 2x1000+3x1500+2x630) KVA, 11KV /433V Transformers, (2x3000) KVA, 400V/11KV Furnace transformer</t>
  </si>
  <si>
    <t>(2 x 1250 + 1x2000) KVA, 415V DG Sets &amp; 3.5 MPW Solar Power Plant</t>
  </si>
  <si>
    <t>4500 &amp; 3500</t>
  </si>
  <si>
    <t xml:space="preserve">The Facility Manager,
Cessana Business Park,
Sarjapur Marathahally Outer Ring Road
Kadabisanahally,  Bangalore 560 103. 
</t>
  </si>
  <si>
    <t>3 x 2500KVA, 11KV /433V Transformers</t>
  </si>
  <si>
    <t>3 x 2000KVA, 11KV, DG Sets</t>
  </si>
  <si>
    <t xml:space="preserve">The Estate Manager,
M/s Brigade Plaza,
#71, S.C. Road, Near Anand Rao Circle,
Bengaluru- 560009.
</t>
  </si>
  <si>
    <t>1x1250 KVA, 11KV /433V Transformer</t>
  </si>
  <si>
    <t>1x500 KVA, 415V DG Set</t>
  </si>
  <si>
    <t xml:space="preserve">The Facility Manager,
M/s Essilar Ltd.,
“M/s Brigade Plaza”, #5A, S.C. Road, 
Near Anand Rao Circle, Bengaluru- 560009.
</t>
  </si>
  <si>
    <t>1x 250 KVA, 415V D.G. Set</t>
  </si>
  <si>
    <t xml:space="preserve">The Facility Manager,
M/s Idea Ltd.,
“M/s Brigade Plaza”, #71, S.C. Road, 
Near Anand Rao Circle, Bengaluru- 560009.
</t>
  </si>
  <si>
    <t xml:space="preserve">1x725 &amp; 1x600 KVA, 415V D.G. Set </t>
  </si>
  <si>
    <t xml:space="preserve">The Facility Manager,
M/s ETA Mall, 
Municipal No 1/1-1, 1/1-2 &amp; 1/1-3, 
Hosakere Road, Ward No 121,   
Opp: Banana Market, Binnypet, 
Bengaluru – 560023.     
</t>
  </si>
  <si>
    <t>(2 x 2500) KVA, 11KV /433V Transformers</t>
  </si>
  <si>
    <t>(2 x 1450 + 1x750) KVA, 415V D.G. Sets</t>
  </si>
  <si>
    <t xml:space="preserve">The Facility Manager,
M/s Hotel Rajmahal (Unit of Prashant Hotels Pvt. Ltd.,),
Plot No. 33-34, Sheshadri Road, Near Anand Rao Circle,
Bengaluru- 560009.
</t>
  </si>
  <si>
    <t>1x 250 KVA, 11KV /433V Transformer</t>
  </si>
  <si>
    <t>1x100 KVA DG</t>
  </si>
  <si>
    <t xml:space="preserve">The Manager,M/s. Solitare Hotel, 
 No.3, Kumarakrupa Road,                           
 Madhavanagar, Bangalore 
</t>
  </si>
  <si>
    <t>1x1000 KVA, 11KV /433V Transformers</t>
  </si>
  <si>
    <t>1 x 500  + 1x380 KVA, 415V D.G. Sets</t>
  </si>
  <si>
    <t>M/s. Christ College, Near Dairy Circle, Housr Road, Bengaluru</t>
  </si>
  <si>
    <t xml:space="preserve"> HT</t>
  </si>
  <si>
    <t xml:space="preserve">1X500KVA,11KV/433V </t>
  </si>
  <si>
    <t>M/s Vasanth Colour Lab.,(M/s Vision Cinimas), No.44/1, (Old No.110), K.H.Road (Doble Road), Opp.Shanthinagar BMTC Bus Stop, Bengaluru -27.</t>
  </si>
  <si>
    <t>M/s C.T.O Office, Gandhinagar, Bengaluru.</t>
  </si>
  <si>
    <t>1x250 KVA, 11KV/433V Transformer</t>
  </si>
  <si>
    <t>1x250 KVA DG</t>
  </si>
  <si>
    <t>M/s Marriot Hotel, Global Technology Park, Marathahalli - Bellandur Outer Ring Road, Bengaluru.</t>
  </si>
  <si>
    <t>2x1250 KVA, 11KV/433V Transformers</t>
  </si>
  <si>
    <t>2x750 KVA DG sets</t>
  </si>
  <si>
    <t>M/s. Provident Housing Limited, Sy. No:1to 26, Venkatpura Village, Kengeri, Bengaluru.</t>
  </si>
  <si>
    <t xml:space="preserve">1X31.5MVA, 66/11KV </t>
  </si>
  <si>
    <t>M/s. HNR Associates, Sy. No:66/1, Block 9(A), Bellandur Village, Marathahalli, Bengaluru</t>
  </si>
  <si>
    <t xml:space="preserve">2X2000KVA, 11KV/433V </t>
  </si>
  <si>
    <t>M/s. Asian Fab Tech Limited, Bevinahalli Sankapura and Gowdagere Villages Sira Tq. Thumkur District</t>
  </si>
  <si>
    <t>SPP</t>
  </si>
  <si>
    <t>1x18000</t>
  </si>
  <si>
    <t>Sri. C.S. Sunder Raju, M/s. Perpetual Investments, Ryapte Village, Hussenpur Post, Negalmadike Hobli, Pavagada Tq., Thumkur District-572136</t>
  </si>
  <si>
    <t>1x20000</t>
  </si>
  <si>
    <t>Sri. G. Jayadev, S/o. Sri. Govindraju, No:190,'A' Block, AECS Layout, Kundalahalli, Bengaluru</t>
  </si>
  <si>
    <t>1X250KVA, 11KV/433V</t>
  </si>
  <si>
    <t>Sri. T.V. Thippesh &amp; T.Jyothi, No:62,6th Cross, Gandhinagar, Bengaluru</t>
  </si>
  <si>
    <t xml:space="preserve"> 1X100KVA,11KV/433V </t>
  </si>
  <si>
    <t>Sri.K.N Venugopal &amp; Others, GPA: M/s. Saket Engineers Pvt.Ltd. Sy.No: 58/1,58/2,58/3,kh no: 22, Doddakannahalli Village, Sarjapura Main Road, Bengaluru</t>
  </si>
  <si>
    <t xml:space="preserve">1X1500KVA, 11KV/433V </t>
  </si>
  <si>
    <t>Sri. Muni Kannaiah Naidu, No: 22,1st Phase, Electronic City, Bengaluru</t>
  </si>
  <si>
    <t xml:space="preserve">1X750KVA, 11KV/433V </t>
  </si>
  <si>
    <t>M/s. R &amp; S Associated, No: 19/6, Minerva Mill Quarters, Ramachandrapura, Mysuru Deviation Road, Bengaluru</t>
  </si>
  <si>
    <t xml:space="preserve">1X400KVA, 11KV/433V </t>
  </si>
  <si>
    <t>Sri.M.Satish &amp; M. Sandeep, No:9, Old No: 75/1, Christ School, Bharathi Layout, Bengaluru</t>
  </si>
  <si>
    <t>M/s. B.K. Chandregowda &amp; Others, GPA: M/s. Debonair Realtors Pvt.Ltd. No: 239/174/175/176, Amani Bellandur Khane, Varthur Hobli, Outer Ring Road, Bengaluru</t>
  </si>
  <si>
    <t xml:space="preserve"> 1X2500KVA, 11KV/433V </t>
  </si>
  <si>
    <t>M/s NTT Data Global Deliery Services(P) Ltd., Sri Changamma Raju, N0.18, 18/1, South End Road, Basavanagudi, Bengaluru -04</t>
  </si>
  <si>
    <t>1x2000 KVA, 11KV/433V Transformer</t>
  </si>
  <si>
    <t>1x1055KVA, 1x250KVA</t>
  </si>
  <si>
    <t>M/s M/s Sushrutha Medical Research Hospital, "The Bengaluru Hospital", No. 202, Near South End Circle, Bengaluru.</t>
  </si>
  <si>
    <t>1x630KVA Transformer</t>
  </si>
  <si>
    <t>1x320 KVA, 1x180 KVA</t>
  </si>
  <si>
    <t>M/s Salarpuria Properties(P) Ltd., "Salarpuria Tower-1", C/0 Muditha Properties (P) Ltd., N0.22, New No. 351, Hosur Main Road, M.H. Marigowda Road, Bengaluru.-30.</t>
  </si>
  <si>
    <t>1x2000KVA, 11KV/433V</t>
  </si>
  <si>
    <t>1x100 KVA</t>
  </si>
  <si>
    <t>The Principal, Sri Bhagwan Mahaveer Jain College, Building of Favourite Developers, No.34, 1st Cross, New Mission Road, J.C.Road, Bengaluru-560002.</t>
  </si>
  <si>
    <t>1x800KVA, 11KV/433V</t>
  </si>
  <si>
    <t>1x320KVA</t>
  </si>
  <si>
    <t>M/s. MLC Comports Sri.MC. Venkatesh &amp; V. Bharath, No: 33, 5th Main Road, Gandhinagar, Bengaluru</t>
  </si>
  <si>
    <t>M/s. Cremline Dairy Products Ltd. . Sy.No:51/1 and Others, Thondahatti Village, Id Halii Hobli, Madhugiri Tq., Thumkur District</t>
  </si>
  <si>
    <t>M/s. Bosch Limited, No:42, 2nd Phase, Sector-25, KIADB Industrial Area, Bidadi Hobli, Ramanagara District.</t>
  </si>
  <si>
    <t>1x3000</t>
  </si>
  <si>
    <t>M/s. Creamline Dairy Products Ltd. Sy.No:51/1 and others, Thondahatti Village, ID Halli Hobli, Madhugiri Tq., Thumkur District.</t>
  </si>
  <si>
    <t>M/s. Sonu Handicrafts , Tondahatti Village, ID Halli Hobli, Madhugiri Tq. Thumkur District.</t>
  </si>
  <si>
    <t>M/s. Sharma Industries, Thondahatti Village, ID Halli Hobli, Madhugiri Tq. Thumkur</t>
  </si>
  <si>
    <t>2MW</t>
  </si>
  <si>
    <t>M/s Traingle Property Developers( Citadel Hotel), Sri Kamalesh P Talera &amp; Others, No.01, Langford  Garden, Richmond Road, Bengaluru - 01.</t>
  </si>
  <si>
    <t>1x750 KVA, 11KV/433V</t>
  </si>
  <si>
    <t>The Managing Director, M/s Bengalore Metropolitan Transport Office, Centra Offices, Shanthinagar, Bengaluru - 27.</t>
  </si>
  <si>
    <t>1x1000KVA, 1x750KVA, 1x500KVA, 11KV/433V Transformers</t>
  </si>
  <si>
    <t>1x600KVA, 2x500KVA, 1x250KVA, 1x300KVA, 1x30KVA</t>
  </si>
  <si>
    <t>M/s Adyar Ananda Bhavan Restaurant, No.03, BMTC Bus Terminals,  Shanthinagar, Bengaluru - 27.</t>
  </si>
  <si>
    <t>M/s Reliance Market, Block A, BMTC Bus Terminals,  Shanthinagar, Bengaluru - 27.</t>
  </si>
  <si>
    <t>1x160 KVA</t>
  </si>
  <si>
    <t xml:space="preserve">M/s Antharasanahalli MUSS, KPTCL, Anthrasanahalli, Tumkur, </t>
  </si>
  <si>
    <t>220/66/11KV</t>
  </si>
  <si>
    <t xml:space="preserve">M/s Nittur MUSS, KPTCL, Nittur, Tumkur. </t>
  </si>
  <si>
    <t>220/110/11KV</t>
  </si>
  <si>
    <t>M/s Anchepalya MUSS, KPTCL, Tumkur.</t>
  </si>
  <si>
    <t>220/66KV</t>
  </si>
  <si>
    <t>M/s Madhugiri, KPTCL, Tumkur.</t>
  </si>
  <si>
    <t>220/66/11 KV</t>
  </si>
  <si>
    <t xml:space="preserve">M/s K.B.Cross, KPTCL, Tumkur.                   </t>
  </si>
  <si>
    <t>M/s Ramanagar MUSS, KPTCL, Ramanagara.</t>
  </si>
  <si>
    <t>M/s Bidadi MUSS, KPTCL, Bidadi</t>
  </si>
  <si>
    <t>M/s Kanakapuar, MUSS, KPTCL, Kanakapuara.</t>
  </si>
  <si>
    <t>M/s Nimhans MUSS, KPTCL, Hosur Road, Bengaluru.</t>
  </si>
  <si>
    <t>M/s Subramanyapura MUSS, KPTCL, Bengaluru</t>
  </si>
  <si>
    <t>M/s Yerandanahalli MUSS, KPTCL, Bengaluru.</t>
  </si>
  <si>
    <t>M/s Koday's MUSS, KPTCL, Bengaluru.</t>
  </si>
  <si>
    <t>M/s HSR Layout MUSS, KPTCL, Bengaluru.</t>
  </si>
  <si>
    <t>M/s Sarjapura MUSS, KPTCL, Bengaluru.</t>
  </si>
  <si>
    <t>M/s Naganathpura MUSS, KPTCL, Bengaluru.</t>
  </si>
  <si>
    <t>M/s Somanahalli MUSS, Kanakapura Main Road,   KPTCL, Bengaluru.</t>
  </si>
  <si>
    <t>PT</t>
  </si>
  <si>
    <t xml:space="preserve">  </t>
  </si>
  <si>
    <t>Solar</t>
  </si>
  <si>
    <t>CPP / IPP</t>
  </si>
  <si>
    <t>2x320</t>
  </si>
  <si>
    <t>1x400</t>
  </si>
  <si>
    <t>3x320</t>
  </si>
  <si>
    <t>4X500</t>
  </si>
  <si>
    <t>2x200</t>
  </si>
  <si>
    <t>1x625</t>
  </si>
  <si>
    <t>1x800</t>
  </si>
  <si>
    <t xml:space="preserve">1x180 </t>
  </si>
  <si>
    <t>1x950</t>
  </si>
  <si>
    <t>1x140</t>
  </si>
  <si>
    <t>1x180</t>
  </si>
  <si>
    <t>1x1750</t>
  </si>
  <si>
    <t xml:space="preserve">1x250 </t>
  </si>
  <si>
    <t xml:space="preserve">1x320 </t>
  </si>
  <si>
    <t xml:space="preserve">1x82.5 </t>
  </si>
  <si>
    <t xml:space="preserve">1x100 </t>
  </si>
  <si>
    <t>S7</t>
  </si>
  <si>
    <t>S9</t>
  </si>
  <si>
    <t>S6</t>
  </si>
  <si>
    <t>S5</t>
  </si>
  <si>
    <t>S4</t>
  </si>
  <si>
    <t>S2</t>
  </si>
  <si>
    <t>S1</t>
  </si>
  <si>
    <t>1x50</t>
  </si>
  <si>
    <t>2x75</t>
  </si>
  <si>
    <t>1x225</t>
  </si>
  <si>
    <t>250&amp;320</t>
  </si>
  <si>
    <t>MSB</t>
  </si>
  <si>
    <t>LIFT</t>
  </si>
  <si>
    <t>LIST OF ELECTRICAL INSTALLATIONS OF DCEI-BS AREA AS ON 31.03.2017</t>
  </si>
  <si>
    <t>DOI in FY-17-18</t>
  </si>
  <si>
    <t>Month in FY-17-18</t>
  </si>
  <si>
    <t>S/D</t>
  </si>
  <si>
    <t>DOP</t>
  </si>
  <si>
    <t>MONTH in FY 16-17</t>
  </si>
  <si>
    <t>DEI AREA</t>
  </si>
  <si>
    <t>Escalator</t>
  </si>
  <si>
    <t>XRAY</t>
  </si>
  <si>
    <t xml:space="preserve"> Sri. Goher Shariff.,
#34, Canarabank Road, 
Opp. Nandana Grand Hotel, 5th Block, Koramangala, Bangalore- 560034. </t>
  </si>
  <si>
    <t xml:space="preserve">S4HT-467 </t>
  </si>
  <si>
    <t>c</t>
  </si>
  <si>
    <t>BS2</t>
  </si>
  <si>
    <t>Sri. M. Narayana Reddy,
M/s. M.N.R. Arcade,
No. 1354, 41st main, 1st Phase,
Sarakkigate, JP Nagar, Bengaluru-560078</t>
  </si>
  <si>
    <t xml:space="preserve">S6HT-083 </t>
  </si>
  <si>
    <t>30.05.17</t>
  </si>
  <si>
    <t>BS1</t>
  </si>
  <si>
    <t>B+G+4UF</t>
  </si>
  <si>
    <t>1x200 &amp; 1x100</t>
  </si>
  <si>
    <t>The Propreitor/Manager, M/s CGI Informations Systems Management Consultant (P) Ltd., " Divyashree Technopolis Campus", Sy. No. 123, 124,  Amani Bellandur Khane Village, Yamalur, Off Old Air port Road, Marathalli Post, Bangalore-560037</t>
  </si>
  <si>
    <t>S7HT-041</t>
  </si>
  <si>
    <t>16.05.17</t>
  </si>
  <si>
    <t>B+G+2+TF &amp;   B+G+2</t>
  </si>
  <si>
    <t>5x725</t>
  </si>
  <si>
    <t xml:space="preserve">Smt. Vijayalakshmi &amp; Others,
" Vijaya Lakshmi Square"                     M/s. Brook Field Hospital,
# 521, 522, ITPL Main Road, Kundalahalli,
Bengaluru-560037. </t>
  </si>
  <si>
    <t xml:space="preserve">S7HT-133      </t>
  </si>
  <si>
    <t>h</t>
  </si>
  <si>
    <t>LB+UB+GF+3UF</t>
  </si>
  <si>
    <t xml:space="preserve">The Proprietor/Manager, M/s. C.M.R Institute of Technology,
# 132, AECS Layout, ITPL Road,
Kundanahalli, Bengaluru-560037
</t>
  </si>
  <si>
    <t xml:space="preserve">S7HT-003     </t>
  </si>
  <si>
    <t>G+4UF ,          B+G+4UF,      G+4,                G+4 ,                G+4 &amp;                    G+4,</t>
  </si>
  <si>
    <t xml:space="preserve">1x125 1x250 1x200 </t>
  </si>
  <si>
    <t xml:space="preserve">The Propreitor/Manager, M/s Embassy Paragon, " Hyper City Mall", Sy.No: 6/2, 6/3, ITPL Road, Kundalahalli, Bengaluru-560037
</t>
  </si>
  <si>
    <t xml:space="preserve">S7HT-126 </t>
  </si>
  <si>
    <t>LB+UB+GF+5UF, LB+UB+GF+5UF</t>
  </si>
  <si>
    <t xml:space="preserve">The Propreitor/Manager,  M/s. ADEPT Enterprises, 1st Floor, ASK Towers, 
# 7/3, ITPL Road, Kundanahalli,
Bengaluru-560037
</t>
  </si>
  <si>
    <t xml:space="preserve">S7HT-083 </t>
  </si>
  <si>
    <t xml:space="preserve">1x62.5 </t>
  </si>
  <si>
    <t>M/s  Reliance Fresh, 
# 7/2, ITPL Road, Tubarahalli,
Bengaluru-560037</t>
  </si>
  <si>
    <t xml:space="preserve">S7HT-83 </t>
  </si>
  <si>
    <t>N</t>
  </si>
  <si>
    <t xml:space="preserve">1x40 </t>
  </si>
  <si>
    <t>Sri S.K. Syed Sadathulla Sahuff, M/s. ASK Towers, Relaince Fresh Building,
# 7/3, ITPL Road, Kundanahalli,
Bengaluru-560037</t>
  </si>
  <si>
    <t>BF+GF+5UF</t>
  </si>
  <si>
    <t xml:space="preserve">     M/s. Vintage Hotel Ltd.,
     C/o. M/s. Banashankari Medical &amp; Oncology Centre Ltd., 
     No: 09, HCG Tower No: 04, Mission Road, P. Kalinga rao Road, Bengaluru-560027
</t>
  </si>
  <si>
    <t xml:space="preserve">S2HT-71 </t>
  </si>
  <si>
    <t xml:space="preserve">     M/s. Banashankari Medical &amp; Oncology Centre Ltd., 
     No: 08, HCG Tower No: 03, Mission Road,
     P. Kalinga rao Road, Bengaluru-560027
</t>
  </si>
  <si>
    <t xml:space="preserve">S2HT-187 </t>
  </si>
  <si>
    <t xml:space="preserve">The Propreitor/Manager,
M/s. Titan Company Ltd,
“Divyashree Technopolish Campus” Sy. No. 123, 124, Yamalur Village,
Marathalli Post, Bengaluru-560037
</t>
  </si>
  <si>
    <t>S7HT-044</t>
  </si>
  <si>
    <t>B+G+2+TF</t>
  </si>
  <si>
    <t>2x1000+1x1010</t>
  </si>
  <si>
    <t xml:space="preserve">The Proprietor/ Manager,
M/s. St. Johns Medical College &amp; Hospital,
Sarjapura Road,3rd Block, Koramangala, Bangalore-560034.
</t>
  </si>
  <si>
    <t>S4HT-31</t>
  </si>
  <si>
    <t>27.06.2017</t>
  </si>
  <si>
    <t>1x1000+2x1250+3x315</t>
  </si>
  <si>
    <t>G+5UF,   G+6UF</t>
  </si>
  <si>
    <t>1x1250+1x750+1x125+1x62.5</t>
  </si>
  <si>
    <t xml:space="preserve">Axa Buisness Services Pvt Ltd, #01, SJR Plaza, 29th Main raod, BTM 1st Stage, Ring road, Bangalore-68 </t>
  </si>
  <si>
    <t>S4HT-270</t>
  </si>
  <si>
    <t>Sri Anand reddy, M/s. Grey Rock Building, #10, 24th MAIN, 1st Phase, JP Nagara, Bangalore-560078</t>
  </si>
  <si>
    <t>S6HT-230</t>
  </si>
  <si>
    <t>LB+UB+G+5UF</t>
  </si>
  <si>
    <t>The Proprietor/ Manager, M/s. Bata Showroom Building, C/o. M/s. Grey Rock Building, #10, 24th MAIN, 1st Phase, JP Nagara, Bangalore-560078</t>
  </si>
  <si>
    <t>M/s Civil Aid Technologies Pvt Ltd, N0.1030, 13th Cross, BSK 2nd stage, Attimabbe raod, Bangalore</t>
  </si>
  <si>
    <t>S9HT-86</t>
  </si>
  <si>
    <t xml:space="preserve">Sri Ganga Swamy,
#221, 100ft ring road, Banashankari 3rd stage,
Bangalore. </t>
  </si>
  <si>
    <t xml:space="preserve">S9HT-119      </t>
  </si>
  <si>
    <t xml:space="preserve">  Sri. R. Dasarath, M/s. SRT Alpines Hotel, No: 4&amp;5, Narayana Health City, Sparsh Hospital Road, Kithaganahalli, Bommasandra, Hosur Road, Bengaluru-560081</t>
  </si>
  <si>
    <t xml:space="preserve">CDPHT-679 </t>
  </si>
  <si>
    <t>18.05.17</t>
  </si>
  <si>
    <t>CDP</t>
  </si>
  <si>
    <t>B+G+6</t>
  </si>
  <si>
    <t xml:space="preserve">    The Proprietor/Manager, M/s. Athreya Hospital,
    C/o.  Dr. N. Narayanaswamy, Sy. No. 7&amp;8, No. 6/28, Opp. Suryanagara Phase-1, Anekal Road, Chandapura, Iggalur Vg.,Bengaluru-560081</t>
  </si>
  <si>
    <t>CDPHT-672</t>
  </si>
  <si>
    <t>B+G+4</t>
  </si>
  <si>
    <t xml:space="preserve">    The Proprietor/Manager,
 M/s. NESS Technologies India Pvt ltd., # 33, 17th H Main, 6th Block,  “Grape Garden” Koramangala, Bangalore- 560095</t>
  </si>
  <si>
    <t xml:space="preserve">S4HT-248 </t>
  </si>
  <si>
    <t>01.06.2017</t>
  </si>
  <si>
    <t>B+G+6UF</t>
  </si>
  <si>
    <t>3x625</t>
  </si>
  <si>
    <t>Sri. KM Lakshmaiah Reddy., M/s. Sangeetha Mobiles Building,
 #58 &amp;58/01, 80 Feet Road,
7th Block, Bangalore- 560095</t>
  </si>
  <si>
    <t xml:space="preserve">S4HT-142 </t>
  </si>
  <si>
    <t>02.06.2017</t>
  </si>
  <si>
    <t>B+G+5UF</t>
  </si>
  <si>
    <t>1x200KVA</t>
  </si>
  <si>
    <t>Smt. A. Sai Priya,
No. 04, 7th Block, Koramangala,
Bengaluru city, Bengaluru-560095.</t>
  </si>
  <si>
    <t>S4HT-145</t>
  </si>
  <si>
    <t>The Proprietor/Manager,
 M/s. Salarpuria Accent,
# 77, Jyothinivas College road, 5th block, Koramangala, Bangalore- 560095</t>
  </si>
  <si>
    <t xml:space="preserve">S4HT-276 </t>
  </si>
  <si>
    <t xml:space="preserve">[1x625+1x500] </t>
  </si>
  <si>
    <t>The Proprietor/Manager,
 M/s. Solarpuria Citadel,
# 03, Hosur main road, Opp. Bosch Company, Adugodi, Bangalore- 560030.</t>
  </si>
  <si>
    <t xml:space="preserve">S4HT-214 </t>
  </si>
  <si>
    <t>16.06.2017</t>
  </si>
  <si>
    <t xml:space="preserve">[2x180+1x125+1x160] </t>
  </si>
  <si>
    <t>The Proprietor/ Manager, M/s. Solarpuria Infinity, # 05, Bhannerghatta Main Road, DRC post, Bangalore- 560029</t>
  </si>
  <si>
    <t xml:space="preserve">S4HT-236 </t>
  </si>
  <si>
    <t>The Proprietor/Manager,
 M/s. Solarpuria Money Centre,
# 121, 80 feet road, 7th Block,
Opp. Forum Mall, Koramangala,
Bangalore- 560095</t>
  </si>
  <si>
    <t xml:space="preserve">S4HT-84 </t>
  </si>
  <si>
    <t>B+G+M+4UF</t>
  </si>
  <si>
    <t>27A</t>
  </si>
  <si>
    <t>The Proprietor/Manager, M/s. Café Coffe Dya, Ground Floor,
 C/o. M/s. Solarpuria Money Centre,
# 121, 80 feet road, 7th Block,
Opp. Forum Mall, Koramangala,
Bangalore- 560095</t>
  </si>
  <si>
    <t>The Facility Manager.,
 M/s. Umiya Admirality
(M. Ravikumar and Radha Mani),
# 01, Bhannerughatta Main Road, DRC post, Bangalore- 560029</t>
  </si>
  <si>
    <t>S4HT-266</t>
  </si>
  <si>
    <t>The Proprietor/ Manager,
 M/s. Xchanging solution Ltd,
# 33, “Grape and Coconut Groove” 18th H Main, 6th Block, Koramangala, Bangalore- 560095</t>
  </si>
  <si>
    <t xml:space="preserve">S4HT-174 </t>
  </si>
  <si>
    <t xml:space="preserve">[1x320+1x250] </t>
  </si>
  <si>
    <t>Smt. V Rathnamala V Mahendra., “Z- Square” C/o. Zed Construction, # 92, 5th Floor, Jyothinivas College road, 5th block, Koramangala, Bangalore- 560095</t>
  </si>
  <si>
    <t xml:space="preserve">S4HT-355 </t>
  </si>
  <si>
    <t>B+G+M+5UF</t>
  </si>
  <si>
    <t xml:space="preserve">     M/s. Brigade Enterprises (P) Ltd., M/s. Brigade Homestead-2,
No: 44, 100feet Road, 10th main,
2nd Block, Jayanagar, Bengaluru-560011</t>
  </si>
  <si>
    <t xml:space="preserve">S1HT-108 </t>
  </si>
  <si>
    <t xml:space="preserve">  M/s. British Biologicals,
  Building of Sri. V.S. Reddy,
 No: 30 &amp; 31, 10th main, 2nd Block, Jayanagar, Ashoka Pillar Road, Bengaluru-560011</t>
  </si>
  <si>
    <t xml:space="preserve">S1HT-119 </t>
  </si>
  <si>
    <t>M/s. Cranes Software International Ltd., No: 52, BTM Layout 1st Phase, 1st Stage,
Bannerghatta Raod, Bengaluru-560029</t>
  </si>
  <si>
    <t xml:space="preserve">S1HT-121 </t>
  </si>
  <si>
    <t xml:space="preserve">1x320and 1x180 </t>
  </si>
  <si>
    <t xml:space="preserve"> M/s. M.G. Diagnostics and Imaging Centre (P) Ltd.,
C/o. M/s. Say Sam Builders &amp; Developers, No: 05/2, 13th cross, Someshwara Nagar, 
Wilson Garden, Hosur main Road, Bengaluru-560027</t>
  </si>
  <si>
    <r>
      <t xml:space="preserve">         S1HT-164</t>
    </r>
    <r>
      <rPr>
        <sz val="10"/>
        <color theme="1"/>
        <rFont val="Calibri"/>
        <family val="2"/>
        <scheme val="minor"/>
      </rPr>
      <t xml:space="preserve"> </t>
    </r>
  </si>
  <si>
    <t>M/s. Super Religare Laboratories Ltd., Building of Sri. T. N. Prakash Kumar,  No: 09, TKN Towers, 4th Block East, Jayanagar, Near Jal Bhavan, Bannerghatta Road, Bengaluru-560076</t>
  </si>
  <si>
    <t xml:space="preserve">S1HT-162 </t>
  </si>
  <si>
    <t>1x500&amp;1x250</t>
  </si>
  <si>
    <t>M/s. Adyar Ananda Bhavan Restaurant,  No: 03, BMTC Bus Terminals, Shanthinagar,
      Bengaluru-560027</t>
  </si>
  <si>
    <t xml:space="preserve">S2HT-126 </t>
  </si>
  <si>
    <t xml:space="preserve">      The Proprietor/Manager, Sri. Kandur Krishnam Raju, 
      M/s. “Skoda Showroom”, No: 785,15th cross road, 1st Phase, 
       J P Nagar, Bengaluru-560078</t>
  </si>
  <si>
    <t xml:space="preserve">S6HT-193 </t>
  </si>
  <si>
    <t xml:space="preserve">      The Managing Director,                                                            M/s. Bangalore Metropolitan Transport Corporation (BMTC)
 Central Offices, Shanthinagar, Bengaluru-560027</t>
  </si>
  <si>
    <t>g</t>
  </si>
  <si>
    <t>1x1000+1x750+1x500</t>
  </si>
  <si>
    <t>1x600 KVA, 415V + 2x500 KVA, 415V + 1x250 KVA, 415V + 1x30</t>
  </si>
  <si>
    <t>SRI MUNIYAPPA S. (M/s COFFEE DAY), No. 12, Kh .No. 155, Thuberahalli Vg., Bengaluru.</t>
  </si>
  <si>
    <t>S7HT-112</t>
  </si>
  <si>
    <t>40+45</t>
  </si>
  <si>
    <t>Sri. S. Basavaraju,M/s. Damro Furniture Pvt. Ltd.,
No. 691, 21st Main, 15th Cross,
JP Nagar 2nd Phase, Bengaluru-560078</t>
  </si>
  <si>
    <t xml:space="preserve">S6HT-210 </t>
  </si>
  <si>
    <t>1x62.5kVA</t>
  </si>
  <si>
    <t xml:space="preserve">      M/s. Dr Lal Pathlabs                                                                   
      No: 44/1 (Old No: 110), VCL Building, K.H. Road (Double Road), Opp. Shanthinagar BMTC Bus Station, Bengaluru-560027</t>
  </si>
  <si>
    <t xml:space="preserve">S2HT-01 </t>
  </si>
  <si>
    <t>D</t>
  </si>
  <si>
    <t xml:space="preserve">       Sri. Narayana Raju, M/s. PALL India (P) Ltd., No: 01, Sarakki Industrial Area, 15th cross road, 100 feet ring road, 6th Phase, J P Nagar, Bengaluru-560078  </t>
  </si>
  <si>
    <t xml:space="preserve">S6HT-130 </t>
  </si>
  <si>
    <t>27.05.17</t>
  </si>
  <si>
    <t>G+4UF</t>
  </si>
  <si>
    <t>Sri. G. Prakash,
M/s. Renault Showroom,
No. 613/A, 15th cross, 1st Phase,
JP Nagar, Bengaluru-560078</t>
  </si>
  <si>
    <t xml:space="preserve">S6HT-249 </t>
  </si>
  <si>
    <t xml:space="preserve">1x200kVA </t>
  </si>
  <si>
    <t>The Director,M/s. SDS Tuberculosis Research Centre &amp;   Rajiv Gandhi Institute of Chest Diseases Someshwaranagar, 1st Main road, Dharmaram College (P), Bengaluru-560029</t>
  </si>
  <si>
    <t xml:space="preserve">S1HT-62 </t>
  </si>
  <si>
    <t>M/s. Reliance Market Ground Floor &amp; 1st Floor, Block-A, BMTC Bus Terminals, Shanthinagar, H. Siddaiah Road, Bengaluru-560027</t>
  </si>
  <si>
    <t>M/s. Sumo Saphire,
C/o. Sri. K. S. Nanda Kumar,
No. 738, 15th Cross, 100ft Road,
6th Phase JP nagar, Bengaluru-560078</t>
  </si>
  <si>
    <t xml:space="preserve">S6HT-229 </t>
  </si>
  <si>
    <t>1x160kVA &amp; 1x200kVA</t>
  </si>
  <si>
    <t>M/s. Vasanth Colour Lab 
      (M/s. Vision Cinemas)
      No: 44/1 (Old No: 110), K.H. Road (Double Road),
 Opp. Shanthinagar BMTC Bus Station, Bengaluru-560027</t>
  </si>
  <si>
    <t xml:space="preserve">1x100 &amp; 1x62.5 </t>
  </si>
  <si>
    <t>The Managing Director,                                                           
M/s. Bangalore Metropolitan Transport Corporation (BMTC) Old Central Office, BTS Road, Shanthinagar, Bengaluru-560027</t>
  </si>
  <si>
    <t xml:space="preserve">S2HT-140 </t>
  </si>
  <si>
    <t>49A</t>
  </si>
  <si>
    <t>M/s. Infosys Technologies Ltd.
No. 27, 3rd phase, J.P. Nagar, 
Bannerghatta Road, Bangalore-560078</t>
  </si>
  <si>
    <t>S6HT-098</t>
  </si>
  <si>
    <t xml:space="preserve">S6HT-13 </t>
  </si>
  <si>
    <t xml:space="preserve">Sri. K. Lakshman Raju, 
(SBI Bank Building)
No.16, K.R Layout, 
D.S Palya, Billekalhalli, 
Bengaluru. </t>
  </si>
  <si>
    <t xml:space="preserve">S6HT-226 </t>
  </si>
  <si>
    <t>S6HT-026</t>
  </si>
  <si>
    <t>M/s. Lakshmi Industries, 
(M/s. HBJ Capital Services Pvt. Ltd.) No. 26, 3rd phase, J.P. Nagar, Bannerghatta Road, Bangalore-560078</t>
  </si>
  <si>
    <t xml:space="preserve">S6HT-113 </t>
  </si>
  <si>
    <t>M/s Naveed, No. 181/182, InfoSy.s Pride, Bilekahalli Vg., Bannerghatta Road, Bengaluru.</t>
  </si>
  <si>
    <t>Sri. Sushel Rande, 
# 17, Bannergatta Road, 
J.P Nagar, 3rd Phase, 
Bengaluru-560078.</t>
  </si>
  <si>
    <t xml:space="preserve">S6HT-187 </t>
  </si>
  <si>
    <t>2x100kVA, 1x82.5kVA &amp; 1x62.5kVA</t>
  </si>
  <si>
    <t>Sri. V. Ramesh Kumar &amp; Smt. V Hemalatha
(Wildcraft Building)
No. 15 &amp; 16, 100 Feet Ring Road, 
4th Phase, J P Nagar
Bengaluru-560078</t>
  </si>
  <si>
    <t xml:space="preserve">S6HT-269 </t>
  </si>
  <si>
    <t>1x320kVA &amp; 1x82.5kVA</t>
  </si>
  <si>
    <t>The Propreitor/Manager, M/s. Casa De Bangalore Hotel Building, C/o. Godeshwara Super Builders.,   #873, 17th E Main, 6th Block, Koramangala, Bangalore-560095</t>
  </si>
  <si>
    <t xml:space="preserve">S4HT-358 </t>
  </si>
  <si>
    <t>05.07.2017</t>
  </si>
  <si>
    <t>G+5UF</t>
  </si>
  <si>
    <t>The Propreitor/Manager,
 M/s. Credle Hospital, C/o. “Vishnu Priya Arcade” #58 &amp;58A, 5th Cross, 18th Main, 60 feet road, 6th Block, Koramangala, Bangalore-560095.</t>
  </si>
  <si>
    <t xml:space="preserve">S4HT-419 </t>
  </si>
  <si>
    <t>Sri. Raghu ram Reddy &amp; R. Komala C/o. Credle Hospital, “Vishnu Priya Building”
#58 &amp;58A, 5th Cross, 60 feet road, 18th Main, 6th Block, 
Koramangala, Bangalore-560095</t>
  </si>
  <si>
    <t xml:space="preserve">1x63 </t>
  </si>
  <si>
    <t>The Proprietor/Manager,
 M/s. N.G.V Club, 
National Gaming Village Complex, Koramangala, Bangalore- 560095.</t>
  </si>
  <si>
    <t xml:space="preserve">S4HT-170 </t>
  </si>
  <si>
    <t>G=4UF</t>
  </si>
  <si>
    <t xml:space="preserve">[1x62.5+1x125] </t>
  </si>
  <si>
    <t>Sri Srinivasa Reddy, M/s. Padmavathi Complex,  "Cherry Pick Building" No-02, 80 Feet Road, 8th Block, Koramangala, Bangalore- 560095</t>
  </si>
  <si>
    <t>S4HT-101</t>
  </si>
  <si>
    <t>59A</t>
  </si>
  <si>
    <t>The Proprietor/Manager, M/s. 91 Spring Board", 2nd &amp; 3rd Floor, M/s. Padmavathi Complex, No. 02, 80 Ft. 8th Block, Koramangala, Bengaluru-560095</t>
  </si>
  <si>
    <t>59B</t>
  </si>
  <si>
    <t>The Proprietor/Manager, M/s. Alchemy, 4th Floor, &lt;/s. Padmavathi Complex, No. 02, 80 Ft Road, 8th Block, Koramnagala, Bengaluru-560095</t>
  </si>
  <si>
    <t xml:space="preserve"> Sri. M Narayana Reddy.,
M/s.Work out Building, #586, 80 feet road, 8th Block, Koramangala, Bangalore-560095.</t>
  </si>
  <si>
    <t xml:space="preserve">S4HT-374 </t>
  </si>
  <si>
    <t>B+G+3</t>
  </si>
  <si>
    <t>M/s. ESI Software India Pvt. Ltd.,
(M/s. Radhakrishna Industries),
No. 24-25, 27th cross, BSK 2nd Stage, Bengaluru-560070</t>
  </si>
  <si>
    <t xml:space="preserve">S9HT-30 </t>
  </si>
  <si>
    <t>Dr. Roopa Suresh,
M/s. Excel Care Hospital,
No. 3/2A &amp; 3/2B, 27th Cross,
BSK 2nd Stage, Bengaluru-560070</t>
  </si>
  <si>
    <t xml:space="preserve">S9HT-84 </t>
  </si>
  <si>
    <t>M/s. The Krishna Grand,
No. 01, Indl. Layout, Monotype,
BSK 2nd Stage, Bengaluru-560070</t>
  </si>
  <si>
    <t xml:space="preserve">S9HT-124 </t>
  </si>
  <si>
    <t>160 &amp; 62.5</t>
  </si>
  <si>
    <t>M/s. Protectron Electromech Pvt. Ltd.,No. 44, 29th cross, Indl. Layout, BSK 2nd Stage, Bengaluru-560070</t>
  </si>
  <si>
    <t xml:space="preserve">S9HT-106 </t>
  </si>
  <si>
    <t>M/s. Shree Sai Gold Palace,
Sri. T. A. Saravana, 
No. 8, MKP Road, Padmanabhanagar,
BSK 2nd Stage, Bengaluru-560070</t>
  </si>
  <si>
    <t xml:space="preserve">S9HT-91 </t>
  </si>
  <si>
    <t>Sri. Shivamurthy Keelara,
(M/s. The Krishna Grand),
No. 1, Indl. Layout, Monotype,
BSK 2nd Stage, Bengaluru-560070</t>
  </si>
  <si>
    <t>M/s. Medi Assist India TPA Pvt. Ltd., (Sri. Parvesh Kumar),
“Sri Krishna Arcade”, No. 47/1, 
9th Cross, 1st main, Sarakki Indl. Layout, 3rd Phase, JP Nagar, Bengaluru-560078</t>
  </si>
  <si>
    <t xml:space="preserve">S6HT-50 </t>
  </si>
  <si>
    <t>M/s. Mega Mart,
No.1, Sy. No. 17/21, Katriguppe (vi), Chinnappa Naidu Layout, BSK 3rd Stage, Bengaluru-560085</t>
  </si>
  <si>
    <t xml:space="preserve">S9HT-70 </t>
  </si>
  <si>
    <t>Smt. Sarojamma,
M/s. Mega Mart,
No. 1, Sy. No. 17/21, Katriguppe (vi),Chinnappa Naidu Layout, BSK 3rd Stage,Bengaluru-560085</t>
  </si>
  <si>
    <t>M/s. The Cradle,
No. 25, 46th cross, 5th Block,
Jayanagar, Bengaluru-560041</t>
  </si>
  <si>
    <t xml:space="preserve">S6HT-197 </t>
  </si>
  <si>
    <t>1x200kVA &amp; 1x125kVA</t>
  </si>
  <si>
    <t>M/s. CROMA, 
C/o. Smt Sakala Cheluvamma,
S.R.P. Arcade, 100ft Ring Road,
BSK 3rd Stage, Bengaluru-560085</t>
  </si>
  <si>
    <t xml:space="preserve">S9HT-94 </t>
  </si>
  <si>
    <t>M/s. Future Business India (P) Ltd.,No. 2038, 26th Cross, BSK 2nd Stage,KR Road, Bengaluru-560070</t>
  </si>
  <si>
    <t xml:space="preserve">S9HT-50 </t>
  </si>
  <si>
    <t>The Proprietor/ Manager,  M/s. Hibu India Private Limited
(Wipro Ltd. Solitare Building)
No. 290/284/275/165/291, Doreasanipalya, 4th Phase,
J. P. Nagara, Bengaluru-560076</t>
  </si>
  <si>
    <t xml:space="preserve">S6HT-254 </t>
  </si>
  <si>
    <t>23.06.2017</t>
  </si>
  <si>
    <t>M/s. My Bhavan,
C/o. Sri. Shivaprasad Meda &amp; Others, No. 273, 15th cross, 20th main, 5th Phase, JP Nagar, Bengaluru-560078</t>
  </si>
  <si>
    <t xml:space="preserve">S6HT-188 </t>
  </si>
  <si>
    <t>CHAITANYA DEVELOPERS, No. 4, 80 ft. Ring Road , BSK III Stage, Bengaluru.</t>
  </si>
  <si>
    <t>S9HT-129</t>
  </si>
  <si>
    <t xml:space="preserve">The Propreitor/Manager, M/s. R Logic Technology Services India Pvt. Ltd.
C/o. Sri. M. Srinivas, No. 19/3,
Srinivasa Indl. Estate, Near METRO, Kanakapura Road, Bengaluru-560062
</t>
  </si>
  <si>
    <t xml:space="preserve">S5HT-075 </t>
  </si>
  <si>
    <t>25.05.17</t>
  </si>
  <si>
    <t>380+125</t>
  </si>
  <si>
    <t>M/s. Karkada Jayalakshmi Hotel &amp; Resorts (P) Ltd, M/s. SFO Hotel &amp; Suites,
#24, 46th Cross, Jayanagar, 
5th Block, Bengaluru-560041</t>
  </si>
  <si>
    <t xml:space="preserve">S6HT-160 </t>
  </si>
  <si>
    <t xml:space="preserve">Sri. D.N. Suryanarayana Shetty. M/s. SLA Areade,
       No: 595,15th cross road, 1st Phase,  J P Nagar, Bengaluru-560078  </t>
  </si>
  <si>
    <t xml:space="preserve">S6HT-206 </t>
  </si>
  <si>
    <t>Sri M.P. Umashankra, Pai Vista Convention Hall, No. 3/1, 27th Cross Road, K.R. Road, Opp. Sevakshetra Hospital, near Monotype, Banashankark 2nd Stage, Bengaluru - 560 007.</t>
  </si>
  <si>
    <t>S9HT-132</t>
  </si>
  <si>
    <t>M/s. ABM Buildtech Pvt. Ltd.,
No. 12/A-2, ABM Tower, 14th Cross, 24th main, 1st Phase, JP Nagar, Bengaluru-560078</t>
  </si>
  <si>
    <t xml:space="preserve">S6HT-234 </t>
  </si>
  <si>
    <t>The Director,
M/s. Imperial Cancer Hospital &amp; Medical Research Centre,
(M/s. Appollo Hospitals), 
No. 154/11, Opp. IIMB, Bannerghatta Road, Bengaluru-560076</t>
  </si>
  <si>
    <t xml:space="preserve">S6HT-125 </t>
  </si>
  <si>
    <t>1x1100kVA &amp; 1x500kVA</t>
  </si>
  <si>
    <t>Dr. Shivaprasad Kakarla &amp; Smt. Dr. M. A. Revathi Prasad,
M/s. Sakhii Hospital, No. 123,
7th Cross, BTM 2nd Stage, Dollars Colony,
Off. Bannerghatta Road, Bengaluru-560076</t>
  </si>
  <si>
    <t xml:space="preserve">S6HT-222 </t>
  </si>
  <si>
    <t>M/s. Varamahalakshmi Silks,
C/o. Smt. Kavita Chandrashekar,
No. 43, 40th cross, 5th Block,
Jayanagar, Bengaluru-560041</t>
  </si>
  <si>
    <t xml:space="preserve">S6HT-236 </t>
  </si>
  <si>
    <t xml:space="preserve">     M/s. The Elanza Hotel,
     Building of Sri. A Muni Reddy,
     No: 88/2, Richmond road,
     Shanthinagar, Bengaluru-560025</t>
  </si>
  <si>
    <t xml:space="preserve">S2HT-52 </t>
  </si>
  <si>
    <t xml:space="preserve">      The Principal,                                                                      
      M/s. Sri. Bhagawan Mahaveer Jain College,
      Building of M/s. Favourite Developers,
      No: 34, 1st cross, New Mission Road,
      J C Road, Bengaluru-560002</t>
  </si>
  <si>
    <t xml:space="preserve">S2HT-108 </t>
  </si>
  <si>
    <t xml:space="preserve">      Sri. T. Bhaktavatsala Rao
      “TBR Towers”, Commercial Complex,       No: 31, 1st cross, New Mission Road,
      J C Road, Bengaluru-560002</t>
  </si>
  <si>
    <t xml:space="preserve">S2HT-120 </t>
  </si>
  <si>
    <t xml:space="preserve">1x250 + 1x160 &amp; 1x62.5 </t>
  </si>
  <si>
    <t>M/s. Vertex Customer Management India (P) Ltd., 
      (C/o. M/s. Arada Systems (P) Ltd.,). “TBR Towers”, Commercial Complex,
      No: 31, 2nd &amp; 3rd floor, 1st cross, New Mission Road,
      J C Road, Bengaluru-560002</t>
  </si>
  <si>
    <t>Sri. Balakrishna,
No. 33, RAB Complex,
18th main, 15th cross, 2nd Phase, JP Nagar, Bengaluru-560078</t>
  </si>
  <si>
    <t xml:space="preserve">S6HT-168 </t>
  </si>
  <si>
    <t>Sri Ramakrishna and Company, M/s. Woodys Hotel,
No. 45/1, 
2nd Phase, JP Nagar,
Bengaluru-560078</t>
  </si>
  <si>
    <t xml:space="preserve">S6HT-59 </t>
  </si>
  <si>
    <t>1x140 &amp; 1x125</t>
  </si>
  <si>
    <t>89A</t>
  </si>
  <si>
    <t xml:space="preserve">The Proprietor/ Manager,  M/s. IVF Hospital, 3rd Floor, C/o M/s. Woodys Hotel Building, No. 45/1,2nd Phase, JP Nagar,
Bengaluru-560078 </t>
  </si>
  <si>
    <t>89B</t>
  </si>
  <si>
    <t xml:space="preserve">The Proprietor/ Manager,  M/s. Croma Shop, Ground Floor, C/o M/s. Woodys Hotel Building, No. 45/1,2nd Phase, JP Nagar,
Bengaluru-560078 </t>
  </si>
  <si>
    <t>The Secretary,
JP Nagar Club, No. 23,
19th main, 3rd Cross, 2nd Phase,
JP Nagar, Bengaluru-560078</t>
  </si>
  <si>
    <t xml:space="preserve">S6HT-115 </t>
  </si>
  <si>
    <t>M/s. Kushal Chand D. Dharmashi,
No. 44, “Kutchi Bhavan”, 1st main, 3rd Phase, JP Nagar, Bengaluru-560078</t>
  </si>
  <si>
    <t xml:space="preserve">S6HT-167 </t>
  </si>
  <si>
    <t>M/s. Ramakrishna &amp; Co.,
No. 45/1, Marenahalli,
2nd Phase, JP Nagar,
Bengaluru-560078</t>
  </si>
  <si>
    <t>1x320kVA, 1x140kVA &amp; 1x125kVA</t>
  </si>
  <si>
    <t>M/s. R. K. Commercials,
No. 1101, 24th main,
JP Nagar, 1st Phase,
Bengaluru-560078</t>
  </si>
  <si>
    <t xml:space="preserve">S6HT-240 </t>
  </si>
  <si>
    <t>M/s. Shravani Build Tech,
No. 745/A, 24th main, 15th Cross, 6th Phase, JP Nagar,
Bengaluru-560078</t>
  </si>
  <si>
    <t xml:space="preserve">S6HT-268 </t>
  </si>
  <si>
    <t>125+62.5</t>
  </si>
  <si>
    <t>Sri. T. Somashekar,
No. 20/1, 24th main, 
JP Nagar, 6th Phase,
Bengaluru-560078</t>
  </si>
  <si>
    <t xml:space="preserve">S6HT-266 </t>
  </si>
  <si>
    <t>The Proprietor/Manager, M/s. Triveni Trading Corporation, "Goenka Chambers",
No. 55, 19th main, 15th Cross,
100ft Ring Road, 2nd Phase, JP Nagar, Bengaluru-560078</t>
  </si>
  <si>
    <t xml:space="preserve">S6HT-247 </t>
  </si>
  <si>
    <t>M/s. T.V Cultural &amp; Sports Club,
No. 17 &amp; 18, Uttarahalli,
Bengaluru-560061</t>
  </si>
  <si>
    <t xml:space="preserve">S5HT-116 </t>
  </si>
  <si>
    <t>125+40</t>
  </si>
  <si>
    <t>The Managing Director,                                                                      
      M/s. Bangalore Dairy (BAMUL),   Dr. M.H. Marigowda Road, Dharmaram College (P), Bengaluru-560029</t>
  </si>
  <si>
    <t xml:space="preserve">S2HT-17 </t>
  </si>
  <si>
    <t>09.06.2017</t>
  </si>
  <si>
    <t xml:space="preserve">      M/s. iViZ Techno Solutions (P) Limited,      “PRESTIGE BLUE CHIP”, Block-3,      No: 09, 4th Floor, Hosur road, Dharmaram College (P), Bengaluru-560029 </t>
  </si>
  <si>
    <t xml:space="preserve">S2HT-83 </t>
  </si>
  <si>
    <t xml:space="preserve">      The General Manager,                                                                      
      M/s. Nandhini Milk Products,
      P.B.No: 2915, KMF Complex, Dr. M.H. Marigowda Road,
      Dharmaram College (P), Bengaluru-560029</t>
  </si>
  <si>
    <t xml:space="preserve">S2HT-06 </t>
  </si>
  <si>
    <t>1x125 kVA, 415V</t>
  </si>
  <si>
    <t xml:space="preserve">      The Facility Manager,
      “PRESTIGE BLUE CHIP”, Block-1,    GPA: Sri. Gangadhar Shetty, 
      No: 09, Dharmaram College (P), Hosur road, Bengaluru-560029 </t>
  </si>
  <si>
    <t xml:space="preserve">S2HT-76 </t>
  </si>
  <si>
    <t xml:space="preserve">2x725 kVA, 415V + 1x380 </t>
  </si>
  <si>
    <t xml:space="preserve">      The Facility Manager,
      “PRESTIGE BLUE CHIP”, Block-2 and Block-3, GPA: Sri. Y G Ramakumar &amp; Others,   No: 09, Dharmaram College (P), Hosur road, Bengaluru-560029 </t>
  </si>
  <si>
    <t xml:space="preserve">3x380 kVA, 415V + 1x500 </t>
  </si>
  <si>
    <t xml:space="preserve">      M/s. Vodafone Essar South Limited, “PRESTIGE BLUE CHIP”, Block-1,  No: 09, Ground Floor, Hosur road,  Dharmaram College (P), Bengaluru-560029 </t>
  </si>
  <si>
    <t xml:space="preserve">S2HT-100 </t>
  </si>
  <si>
    <t>3x600</t>
  </si>
  <si>
    <t xml:space="preserve">      M/s. Sushrutha Medical Research Hospital,
      “The Bangalore Hospital” 
      No: 202, Near South end circle, R V road, Basavanagudi, Bengaluru-560004</t>
  </si>
  <si>
    <t xml:space="preserve">S1HT-09 </t>
  </si>
  <si>
    <t xml:space="preserve">1x320 KVA 415V DG set + 1x180 </t>
  </si>
  <si>
    <t xml:space="preserve">      M/s. NTT Data Global Delivery Services (P) Ltd.,
      Building of Sri. Changama Raju,   No: 18, 18/1, South end road, Basavanagudi, Bengaluru-560004</t>
  </si>
  <si>
    <t xml:space="preserve">1SHT-88 </t>
  </si>
  <si>
    <t>2x1055 KVA 415V + 1x250</t>
  </si>
  <si>
    <t xml:space="preserve">      M/s. NTT Data Global Delivery Services (P) Ltd.,
      Building of Sri. A Krishna Raju,  No: 24, 24/1, South end road,Basavanagudi, Bengaluru-560004</t>
  </si>
  <si>
    <t xml:space="preserve">1SHT-111 </t>
  </si>
  <si>
    <t xml:space="preserve">      M/s. NTT Data Global Delivery Services (P) Ltd.,
      C/o. M/s. I T Solutions (P) Ltd., No: 17, 17/1 (38/1), South end road,Basavanagudi, Bengaluru-560004</t>
  </si>
  <si>
    <t xml:space="preserve">1SHT-22 </t>
  </si>
  <si>
    <t>1x630+1x200</t>
  </si>
  <si>
    <t xml:space="preserve">1x500 KVA 415V + 1x125 </t>
  </si>
  <si>
    <t xml:space="preserve">      The Principal,
      M/s. R V Public School,
      No: 01, R V road, Near Lalbagh west gate,
      V V puram, Bengaluru-560004</t>
  </si>
  <si>
    <t xml:space="preserve">S2HT-78 </t>
  </si>
  <si>
    <t>Sri. K. Anuradha &amp; Krishna Naidu, #05, " People Shop" Building, Next to Sapna Book House,80 feet road, 7th Block, Koramangala,
Bangalore- 560095.</t>
  </si>
  <si>
    <t xml:space="preserve">S4HT-448 </t>
  </si>
  <si>
    <t xml:space="preserve"> Sri. S.G Anwar Pasha
 #01, KHB Colony, "Arya Centre",80 Feet Road, 7th Block,  Koramangala, Bangalore-560095</t>
  </si>
  <si>
    <t xml:space="preserve">S4HT-396 </t>
  </si>
  <si>
    <t>Sri K.M Prabhakara Reddy,
 M/s. Grey Tip Software (p) Ltd., 
#29 &amp; 30, 17th H Main, 6th Block, 
“Grape Garden” Koramangala, Bangalore- 560095.</t>
  </si>
  <si>
    <t xml:space="preserve">S4HT-89 </t>
  </si>
  <si>
    <t>Sri. KC Vijaya Kumar,
"Tavant Technologies" No. 31 &amp; 32, 17th H Main,  6th Block, “CSRIE Grape Garden” 
Koramangala, Bangalore- 560095</t>
  </si>
  <si>
    <t xml:space="preserve">S4HT-103 </t>
  </si>
  <si>
    <t>G+4UF         G+4UF       G+4UF</t>
  </si>
  <si>
    <t xml:space="preserve">[4x250+1x320] </t>
  </si>
  <si>
    <t>Sri. K.M Chandra
 M/s. Network Solutions Pvt. Ltd, ,  #28, 17th H Main, “Grape Garden” 6th Block,  Koramangala, Bangalore- 560095</t>
  </si>
  <si>
    <t xml:space="preserve">S4HT-93 </t>
  </si>
  <si>
    <t xml:space="preserve">[1x250+1x320] </t>
  </si>
  <si>
    <t>The General Secretary,
 M/s. Karnataka Reddyjana Sangha,
 (M/s. Vemana Institute of Technology)
#01, 16th Main, 3rd Block, Near BDA Complex. 
Koramangala, Bangalore- 560034</t>
  </si>
  <si>
    <t xml:space="preserve">S4HT-220 </t>
  </si>
  <si>
    <t>1x250+1x160</t>
  </si>
  <si>
    <t xml:space="preserve">G+6UF,     B+G+4UF,  B+G+4UF, B+G+4UF, B+G+4UF,  </t>
  </si>
  <si>
    <t xml:space="preserve">[2x100+1x45] </t>
  </si>
  <si>
    <t xml:space="preserve">The Propreitor/Manager,
 M/s. Sapna Book House,
C/o. Sri T.R Hari Prasad Building,,
#06, 80 feet road, 7th Block, Koramangala,
Bangalore- 560095
</t>
  </si>
  <si>
    <t xml:space="preserve">S4HT-395 </t>
  </si>
  <si>
    <t xml:space="preserve">The Proprietor/ Manager,
 M/s. Toshiba Embeded Software India Pvt. Ltd.
"Essae Vaishnavi Solitaire", #3A,
Sarjapura Road, 3rd Block, 
Koramangala, Bangalore- 560034
</t>
  </si>
  <si>
    <t>S4HT-387</t>
  </si>
  <si>
    <t>2B+G+6UF+TF</t>
  </si>
  <si>
    <t>[2x500]+1x380</t>
  </si>
  <si>
    <t xml:space="preserve">Sri O.S. Jagadhish &amp; Others, M/s. INMARK Retail Pvt. Ltd., Sai Chaitanya, No. 27, 80  ft.. Road, Kathriguppa Main Road, B.S.K. 3rd Stage, Bengaluru-560085.
</t>
  </si>
  <si>
    <t>S9HT-108</t>
  </si>
  <si>
    <t>17N</t>
  </si>
  <si>
    <t xml:space="preserve">The Facility Manager,
 M/s. Adiyar Ananda Bhavana Sweets India Pvt Ltd,  #135, Marathalli, HAL Main road,
 Bangalore-560037.
</t>
  </si>
  <si>
    <t xml:space="preserve">S7HT-105 </t>
  </si>
  <si>
    <t xml:space="preserve">Sri. Kandan &amp; Others,
M/s. Big Bazar,
No. 92/9, 80ft road, Kattariguppa main road, 
BSK 3rd Stage, Bangalore-560085.
</t>
  </si>
  <si>
    <t xml:space="preserve">S9HT-37 </t>
  </si>
  <si>
    <t xml:space="preserve">M/s. City Engineering College,
Kanakapura Road, Doddakallasandra, 
Bengaluru-560062
</t>
  </si>
  <si>
    <t xml:space="preserve">S5HT-37 </t>
  </si>
  <si>
    <t xml:space="preserve">Sri. Pankaj Bhagwan Chatlani,
(M/s. Dash Square)
No. 21,100ft Ring Road, 
BTM Layout, Bengaluru-560076
</t>
  </si>
  <si>
    <t xml:space="preserve">S6HT-255 </t>
  </si>
  <si>
    <t xml:space="preserve">Sri. Ramachandraiah and Others,
(M/s. Dominos Pizza)
No. 73, Bank Officers HBCS Layout, BTM Layout, Bengaluru-560076
</t>
  </si>
  <si>
    <t xml:space="preserve">S6HT-253 </t>
  </si>
  <si>
    <t xml:space="preserve">Sri. M. Ramaiaha Reddy &amp; Sri. M. Papanna Reddy, 
(M/s. Furniture City),
No. 16, 7th Main, BTM Layout, 
Bengaluru-560076.
</t>
  </si>
  <si>
    <t xml:space="preserve">S6HT-162 </t>
  </si>
  <si>
    <t xml:space="preserve">The Principal, M/s. KS Institute of Technology,
No.14, Raghuvanahalli, 
Kanakapura Main Road, 
Bengaluru-560062
</t>
  </si>
  <si>
    <t xml:space="preserve">S5HT-32 </t>
  </si>
  <si>
    <t>B+G+6UF &amp;      G+5UF</t>
  </si>
  <si>
    <t>1x250kVA &amp; 1x125kVA</t>
  </si>
  <si>
    <t xml:space="preserve">M/S. Mohindar Prakash Singh, 
No. 75, Bank Officers &amp; Officials HBCS Layout, 
Rashtrakavi Kuvempu Nagar, BTM Layout, 
Bengaluru-560076
</t>
  </si>
  <si>
    <t xml:space="preserve">S6HT-264 </t>
  </si>
  <si>
    <t xml:space="preserve">Sri. P. Narayana Syamy, 
(Karmikara Bhavana)
No. 25, 100 ft Ring Road, 
BTM Layout, 1st Stage, 
Bengaluru-560076
</t>
  </si>
  <si>
    <t xml:space="preserve">S6HT-166 </t>
  </si>
  <si>
    <t>1x82.5kVA</t>
  </si>
  <si>
    <t xml:space="preserve">M/s. N. D. Developers (P) Ltd.
(M/s. McDonalds Restaurant)
No. 73,74,113,114, BTM 2nd Stage, Bengaluru-560076
</t>
  </si>
  <si>
    <t xml:space="preserve">S6HT-263 </t>
  </si>
  <si>
    <t xml:space="preserve">Sri. K. Santhosh &amp; Others, 
(M/s. Bank of Baroda)
No. 76, HBCS Layout, 
BTM Layout, Bengaluru-560076
</t>
  </si>
  <si>
    <t xml:space="preserve">S6HT-224 </t>
  </si>
  <si>
    <t xml:space="preserve">Sri. K Shiva Rao, 
M/s. Vijaya Bank,
No. 23, 2nd main, BTM lst Stage
Bengaluru-560076
</t>
  </si>
  <si>
    <t xml:space="preserve">S6HT-76 </t>
  </si>
  <si>
    <t xml:space="preserve">M/s. Valpra Bio Tech Ltd.,  
No. 13, Bank Officers Co-Op Housing Socity, 
Rashtra Kavi Kuvempu Nagar, B.T.M Layout,
100ft Ring Road, Bengaluru-560076
</t>
  </si>
  <si>
    <t xml:space="preserve">S6HT-228 </t>
  </si>
  <si>
    <t xml:space="preserve">The Facility Manager,
M/s. Shree Realtors Pvt. Ltd,
“Brook Field Mall” COSMOS (Vaswani Matrix), 
ITPL Main road, ACES Layout, Kundalahalli, Bangalore- 560037.
</t>
  </si>
  <si>
    <t>S7HT-70</t>
  </si>
  <si>
    <t xml:space="preserve">[1x1010+1x500] </t>
  </si>
  <si>
    <t xml:space="preserve">Sri. V. Ananthraju, 
No. 680, 15th cross, 100ft Ring Road,
8th main, 2nd phase, J P Nagar, 
Bengaluru-560078
</t>
  </si>
  <si>
    <t xml:space="preserve">S6HT-40 </t>
  </si>
  <si>
    <t xml:space="preserve">M/s. DiFacto Robotics &amp; Automation,
C/o. Sri. K.C Chikkannaiah,
No. 18/1A, 23rd main, Marenahalli,
2nd Phase JP Nagar, Bengaluru-560078
</t>
  </si>
  <si>
    <t xml:space="preserve">M/s. G. R. Developers, 
No. 70, 6th Phase, J.P. Nagar,
Kanakapura main road, 
Bengaluru-560078.
</t>
  </si>
  <si>
    <t xml:space="preserve">S6HT-94 </t>
  </si>
  <si>
    <t>1x425</t>
  </si>
  <si>
    <t xml:space="preserve">       M/s. The HHI Group of Hotels, (SL Hotels (P) Ltd.,)   No: 686,15th  cross road, 100 feet ring road,  2nd Phase, J P Nagar, Bengaluru-560078  
</t>
  </si>
  <si>
    <t xml:space="preserve">S6HT-139 </t>
  </si>
  <si>
    <t>1x82.5kVA &amp; 1x160kVA</t>
  </si>
  <si>
    <t xml:space="preserve">Sri. R. Sreedhar, 
(M/s. SBI NRI Branch Building)
No. 15, 15th Cross, 100 ft. Ring Road, 6th Phase,
J.P. Nagar, Bengaluru-560078
</t>
  </si>
  <si>
    <t xml:space="preserve">S6HT-235 </t>
  </si>
  <si>
    <t xml:space="preserve">The Proprietor/Manager,
M/s. Ajmeera Adithya Sumith,
# 3D, 3E, 7th C Main, 3rd Block Industrial Area, 
Koramangala, Near Toshiba, Bangalore-560034.
</t>
  </si>
  <si>
    <t xml:space="preserve">S4HT-392 </t>
  </si>
  <si>
    <t xml:space="preserve">The Manager,
M/s. Hotel Empire,
#103, Industrial Area, 5th Block,
Koramangala, Bangalore-560095.
</t>
  </si>
  <si>
    <t xml:space="preserve">S4HT-310 </t>
  </si>
  <si>
    <t xml:space="preserve">The Proprietor/Manager,
M/s. Grand Mercure Hotel,
(Sri. KC Ravichandra) 12th Main, 
3rd Block, Koramangala, Bangalore-560034.
</t>
  </si>
  <si>
    <t xml:space="preserve">S4HT-368 </t>
  </si>
  <si>
    <t xml:space="preserve">[1x600+1x380] </t>
  </si>
  <si>
    <t xml:space="preserve">Sri. K.K Prakesh,
M/s. “M.P.K Mansion”  #18, Industrial Area main road,
 Near P.M.R Memorial Hall, 5th Block, Koramangala, Bangalore-560095.
</t>
  </si>
  <si>
    <t xml:space="preserve">S4HT-111 </t>
  </si>
  <si>
    <t>B+G+6UF,  B+G+7UF</t>
  </si>
  <si>
    <t xml:space="preserve">Sri. K.M Jayappa,
“K.M.J Arcedia”  #15, Industrial Area main road,
 Near P.M.R Memorial Hall, 5th Block, Koramangala, Bangalore-560095.
</t>
  </si>
  <si>
    <t xml:space="preserve">S4HT-92 </t>
  </si>
  <si>
    <t xml:space="preserve">Smt. G. Pramila,
 “K.M.J Ascend” #19, Industrial Area main road,
 Near P.M.R Memorial Hall, 5th Block, Koramangala, Bangalore-560095.
</t>
  </si>
  <si>
    <t xml:space="preserve">S4HT-138 </t>
  </si>
  <si>
    <t xml:space="preserve">Sri. K.M. Lakshamayya Reddy,
 M/s. “M.P.D Towers”  #12, Industrial Area main road,
 Near P.M.R Memorial Hall, 5th Block,
Koramangala, Bangalore-560095.
</t>
  </si>
  <si>
    <t xml:space="preserve">S4HT-347 </t>
  </si>
  <si>
    <t xml:space="preserve">Sri. K.M. Lakshamayya Reddy, "Lakshya Tower",
 #16, Industrial Area main road, 17th C Main Road,
 Near P.M.R Memorial Hall, 5th Block, Koramangala, Bangalore-560095.
</t>
  </si>
  <si>
    <t xml:space="preserve">S4HT-98 </t>
  </si>
  <si>
    <t xml:space="preserve">Sri. Neelakantha Ramani, m/S. Monarch Ramani Building,
#3E, 7th C Main, 3rd Block I, Koramangala, Near Toshiba, Bangalore-560034.
</t>
  </si>
  <si>
    <t xml:space="preserve">S4HT-254 </t>
  </si>
  <si>
    <t xml:space="preserve">[1x62.5+1x125+1x160] </t>
  </si>
  <si>
    <t xml:space="preserve">The Facility Manager,
M/s. Tech Mahindra Limited,
#09/11, Hosur Main Road, DRC Post, Bangalore-560029.
</t>
  </si>
  <si>
    <t xml:space="preserve">S2HT-55 </t>
  </si>
  <si>
    <t>1x1600+1x750</t>
  </si>
  <si>
    <t xml:space="preserve"> 8x380KVA</t>
  </si>
  <si>
    <t xml:space="preserve">   M/s. Big Bazaar
      “SALARPURIA TOWER-1”,
      No: 22, New No: 351, Ground, Mezzanine  &amp; 1st floor,
       Hosur main road, Bengaluru-560030 
</t>
  </si>
  <si>
    <t xml:space="preserve">S2HT-63 </t>
  </si>
  <si>
    <t xml:space="preserve"> 1x285 </t>
  </si>
  <si>
    <t xml:space="preserve">M/s. Salarpuria Properties (P) Ltd., “SALARPURIA ARENA”, 
      No: 24, Luskar-Hosur road, 
      Adugodi, Bengaluru-560030 
</t>
  </si>
  <si>
    <t xml:space="preserve">S2HT-98 </t>
  </si>
  <si>
    <t xml:space="preserve">      M/s. Salarpuria Properties (P) Ltd.,
      “SALARPURIA TOWER-1”, 
      C/o. M/s. Muditha Properties (P) Ltd.,
      No: 22, New No: 351, Hosur main road, 
      Dr. M.H. Marigowda Road, Bengaluru-560030 
</t>
  </si>
  <si>
    <t xml:space="preserve">      M/s. Salarpuria Properties (P) Ltd.,
      “SALARPURIA TOWER-2”,
      C/o. M/s. Lucent Technologies India (P) Ltd., 
      No: 32, Luskar-Hosur road, 
      Adugodi, Bengaluru-560030 
</t>
  </si>
  <si>
    <t xml:space="preserve">S2HT-86 </t>
  </si>
  <si>
    <t xml:space="preserve">2x650 + 1x250 </t>
  </si>
  <si>
    <t xml:space="preserve">      M/s. Yash Broadcasting Industries (P) Limited,
      “SALARPURIA TOWER-1”,
      No: 22, New No: 351, 5th &amp; 6th floor,
       Hosur main road, Bengaluru-560030 
</t>
  </si>
  <si>
    <t xml:space="preserve">Sri. K. Subramanya Naidu &amp; Smt D. Lakshmi, No. 3, Old No. 136/17A, 30th Main Road, Kathariguppa, BSK 3rd Stage, Bengaluru.
</t>
  </si>
  <si>
    <t>S9HT-118</t>
  </si>
  <si>
    <t xml:space="preserve"> 1x30 </t>
  </si>
  <si>
    <t xml:space="preserve">The Proprietor/ Manager,  M/s. 
      “U D N Altius”
       No: 13,15th cross road, 100 feet ring road,      6th Phase, J P Nagar, Bengaluru-560078  </t>
  </si>
  <si>
    <t xml:space="preserve">S6HT-261 </t>
  </si>
  <si>
    <t xml:space="preserve">Sri. H. R. Kumar,
M/s WE Fitness Centre,
No. 1, 23rd main, 5th Phase,
JP Nagar, Bengaluru-560078
</t>
  </si>
  <si>
    <t xml:space="preserve">S6HT-244 </t>
  </si>
  <si>
    <t xml:space="preserve">Sri. M.C. Satish,
M/s. Punjab National Bank,
No. 218, 9th Cross, 2nd Phase,
JP Nagar, Bengaluru-560078
</t>
  </si>
  <si>
    <t xml:space="preserve">S6HT-238 </t>
  </si>
  <si>
    <t>155A</t>
  </si>
  <si>
    <t>M/s Coetrix Technologies,                           C/o Sri. M.C. Satish,
M/s. Punjab National Bank,
No. 218, 9th Cross, 2nd Phase,
JP Nagar, Bengaluru-560078</t>
  </si>
  <si>
    <t xml:space="preserve">Sri. B. G. Muralidhar,
M/s. Trinity Diagnostic &amp; Imaging,
No. 213, 9th Cross, 4th Main, KSRTC Layout, 2nd Phase, J.P Nagar, Bangalore-560078
</t>
  </si>
  <si>
    <t xml:space="preserve">S6HT-239 </t>
  </si>
  <si>
    <t>2x125 &amp; 1x82.5</t>
  </si>
  <si>
    <t xml:space="preserve">Dr. G S Anand,
      “Anand Towers”, 
       Formely Neelamani Enterprises, “Neeladri Plaza”,
       No: 04, Rajaram Mohan Roy road,
      Sampangirama Nagar, Bengaluru-560025
</t>
  </si>
  <si>
    <t xml:space="preserve">S2HT-104 </t>
  </si>
  <si>
    <t xml:space="preserve">       The President, 
       M/s. Anjuman-e-Muslin Meen, GPA to Sri. K Ramesh, 
       “ Anjuman Kay Arr Towers”, No: 28,  P Kalingarao road, 
       Sampangiramanagar, Bengaluru-560 027
</t>
  </si>
  <si>
    <t xml:space="preserve">S2HT-210 </t>
  </si>
  <si>
    <t xml:space="preserve">      M/s. RGA Software Systems (P) Limited,
      C/o. M/s. GENPACT  INDIA Limited,
      Sy. No. 99, Surya Park, Veerasandra (V), 
      Electronics City Phase-1, Bengaluru-560100
</t>
  </si>
  <si>
    <t xml:space="preserve">CDPHT-216 </t>
  </si>
  <si>
    <t xml:space="preserve">       M/s. Hotel Adarsh Hamilton,
       M/s. Adarasha Developers,
       Building of Sri. Ibrahim Abdul Majid Mujawar &amp; Others,
       No: 2/5, Langford Garden road,   Richmond road, Bengaluru-560025
</t>
  </si>
  <si>
    <t xml:space="preserve">S2HT-177 </t>
  </si>
  <si>
    <t xml:space="preserve">M/s. Health Care Global Enterprises Ltd.,
     Building of Sri. Babu Reddy,
     No: 09/1, HCG Tower No: 05, Mission Road,  P. Kalinga rao Road, Bengaluru-560027
</t>
  </si>
  <si>
    <t xml:space="preserve">S2HT-213 </t>
  </si>
  <si>
    <t xml:space="preserve">M/s. Manjushree Technopack Limited,
      Plot No: 60-E &amp; 60-F, 
      KIADB Bommasandra Industrial Area, 
      Anekal (T), Bengaluru-560099
</t>
  </si>
  <si>
    <t xml:space="preserve">CDPHT-252 </t>
  </si>
  <si>
    <t>2x3500</t>
  </si>
  <si>
    <t>2x1010 &amp; 2 x 500</t>
  </si>
  <si>
    <t xml:space="preserve">      M/s. RGA Software Systems (P) Limited,   C/o. M/s. HP Global Software India Ltd., Sy. No. 91/1, 91/2, &amp; 91/3, Surya Park 2nd Stage, Veerasandra (V), Electronics City Phase-1, Bengaluru-560100
</t>
  </si>
  <si>
    <t xml:space="preserve">CDPHT-263 </t>
  </si>
  <si>
    <t>3x1250</t>
  </si>
  <si>
    <t xml:space="preserve">M/s. Bangalore Stock Exchange Limited,      No: 35, New No: 51, 1st cross,      J C Nagar, Bengaluru-560027
</t>
  </si>
  <si>
    <t xml:space="preserve">S2HT-23 </t>
  </si>
  <si>
    <t xml:space="preserve">      M/s. Aathi Scans &amp; Labs.
      Building of Smt. Manjula Basavaraju, GPA: Sri. G Nanjappa, 
      No: 05/156, 9th main, 3rd Block, Jayanagar, Bengaluru-560011         
</t>
  </si>
  <si>
    <t xml:space="preserve">S1HT-126 </t>
  </si>
  <si>
    <t xml:space="preserve">      M/s. Kalyan Jewellers (P) Limited, “SNN Minds Eye Door”, No: 04,  Diagonal Road, 3rd Block,  Jayanagar, Bengaluru-560011
</t>
  </si>
  <si>
    <t xml:space="preserve">S1HT-227 </t>
  </si>
  <si>
    <t xml:space="preserve">      M/s. Malabar Gold &amp; Diamonds (P) Ltd., 
      Building of M/s. Shravanee Build Tech, 
      Rep by Smt. Shailaja Hanumesh,
      No 13/1(329), 14th cross, 9th main, 2nd block, Jayanagar, Bengaluru-560011 
</t>
  </si>
  <si>
    <t xml:space="preserve">S1HT-215 </t>
  </si>
  <si>
    <t xml:space="preserve">      M/s. The President Hotel
      Building of Sri. Malikarjunappa &amp; Others, 
      No: 79/8, Diaganal Road, 3rd Block, 
      Jayanagar, Bengaluru-560011
</t>
  </si>
  <si>
    <t xml:space="preserve">S1HT-98 </t>
  </si>
  <si>
    <t xml:space="preserve">Sri. G.S. Ramachandra Guptha &amp; Others,
      GPA: M/s. SNN Builders (P) Ltd., 
      No: 04, Diagonal Road, 3rd Block, 
      Jayanagar, Bengaluru-560011
</t>
  </si>
  <si>
    <t xml:space="preserve">M/s. Akshaya Patra Foundation,
Sy. No. 52/1, 70, Vasantapura,
Uttarahalli (ho), Kanakapura Road, Bengaluru-560062
</t>
  </si>
  <si>
    <t xml:space="preserve">S5HT-83 </t>
  </si>
  <si>
    <t xml:space="preserve">The Proprietor/ Manager,
M/s. Cognizant Technology Solutions India Pvt. Ltd,
#24, Golf View Campus, NAL Wind Tunnel Road,
Murugesh Palya, Bangalore-560017.
</t>
  </si>
  <si>
    <t xml:space="preserve">S3HT-32 </t>
  </si>
  <si>
    <t>28.06.2017</t>
  </si>
  <si>
    <t>S3</t>
  </si>
  <si>
    <t>2x1500</t>
  </si>
  <si>
    <t>B+G+3UF</t>
  </si>
  <si>
    <t xml:space="preserve">[1x1025+1x1100] </t>
  </si>
  <si>
    <t xml:space="preserve">The Proprietor/ Manager,
M/s. Golf View Homes Pvt. Ltd, Tower Nos 1 &amp; 2, 
#24,  “Golf View Campus” 
NAL Wind Tunnel Road,
Murugesh Palya, Bangalore-560017.
</t>
  </si>
  <si>
    <t xml:space="preserve">S3HT-35 </t>
  </si>
  <si>
    <t>B+G+4UF+TF</t>
  </si>
  <si>
    <t xml:space="preserve">[1x1250+1x750] </t>
  </si>
  <si>
    <t xml:space="preserve">The Proprietor/ Manager,
M/s. Golf View Homes Pvt. Ltd, Omega Tower, No. 03
#24, ) 
NAL Wind Tunnel Road,
Murugesh Palya, Bangalore-560017.
</t>
  </si>
  <si>
    <t xml:space="preserve">S3HT-61 </t>
  </si>
  <si>
    <t xml:space="preserve">Smt. K. N. Lakshmi,
No. 745, VHBCS Layout,
4th Phase, Girinagar, BSK 3rd Stage, Bengaluru-560085
</t>
  </si>
  <si>
    <t xml:space="preserve">S9HT-103 </t>
  </si>
  <si>
    <t xml:space="preserve">Sri. M. L. Prakash,
No. 779 &amp; 780, New No. 4011, 4012, 4th Phase, Girinagar, BSK 3rd Stage, Bengaluru-560085
</t>
  </si>
  <si>
    <t xml:space="preserve">S9HT-116 </t>
  </si>
  <si>
    <t xml:space="preserve">The Proprietor/ Manager,
M/s. Golf View Homes Pvt. Ltd,
#24, (Ola Block) ,NAL Wind Tunnel Road,
Murugesh Palya, Bangalore-560017.
</t>
  </si>
  <si>
    <t xml:space="preserve">S3HT-45 </t>
  </si>
  <si>
    <t>1x1250+1x500</t>
  </si>
  <si>
    <t xml:space="preserve">[2x500+3x320] </t>
  </si>
  <si>
    <t xml:space="preserve">Sri. C. Ajay Kumar,
M/s. Dr. Agarwal Eye Hospital,
No. 10, NS Palya, Bannerghatta Road, Bengaluru-560076
</t>
  </si>
  <si>
    <t xml:space="preserve">S6HT-195 </t>
  </si>
  <si>
    <t xml:space="preserve"> The Manager,
M/s. Bhagini Hospitality Pvt. Ltd,
Sy No-180/01, MSR Layout, Near Mahindra Show room,
Opp. Multiplex Theatre, Munnekolalu,
Marathalli Post, Bangalore-560037.
</t>
  </si>
  <si>
    <t xml:space="preserve">S7HT-247 </t>
  </si>
  <si>
    <t xml:space="preserve">M/s. Dr. Agarwal Eye Hospital, Corporate Office,
No.11, 6th main, Industrial Area,
NS Palya, Bannerghatta Road,
Bangalore-560076
</t>
  </si>
  <si>
    <t xml:space="preserve">S6HT-172 </t>
  </si>
  <si>
    <t xml:space="preserve">Sri. K. Lakshman,
No.11, 6th main, Industrial Area,
NS Palya, Bannerghatta Road,
Bangalore-560076
Sri. K. Lakshman,
No.11, 6th main, Industrial Area,
NS Palya, Bannerghatta Road,
Bangalore-560076
</t>
  </si>
  <si>
    <t xml:space="preserve">M/s. Maruthi Plastics Udyoug,
“Kabra Excelsior” #6/A, 7th Cross, 3rd Block,
Koramangala Industrial Layout, Opp. Wipro Park, Koramangala, Bangalore- 560034.
</t>
  </si>
  <si>
    <t xml:space="preserve">S4HT-417 </t>
  </si>
  <si>
    <t xml:space="preserve">[1x600+1x625+1x125] </t>
  </si>
  <si>
    <t xml:space="preserve">Sri. Radhakrishna,
M/s. Future Retail Limited,
No. 448, SRK Tower, Opp. IIMB,
Bilekahalli, Bannerghatta Road,
Bengaluru-560076
</t>
  </si>
  <si>
    <t xml:space="preserve">S6HT-71 </t>
  </si>
  <si>
    <t>1x500kVA &amp; 1x45kVA</t>
  </si>
  <si>
    <t xml:space="preserve">Sri. R. Balakrishna &amp; Smt. B. Komala, No. 643, Jayanagr HBCS Layout, Padmanabhanagar, B.S.K 2nd Stage,Bangalore-560070
</t>
  </si>
  <si>
    <t xml:space="preserve">S9HT-85 </t>
  </si>
  <si>
    <t>183A</t>
  </si>
  <si>
    <t>M/s Royal Mart, No. 643, Jaynagara HBCS Layout, P. B. Nagara, BSK 2nd stage, Bengaluru.</t>
  </si>
  <si>
    <t xml:space="preserve">Sri. Anantharaman,
M/s. Nandini Hotel,
No. 726, 24th main, 6th Phase,
JP Nagar, Bengaluru-560078
</t>
  </si>
  <si>
    <t xml:space="preserve">S6HT-124 </t>
  </si>
  <si>
    <t xml:space="preserve">      Sri. Gopalkrishna Chetty,
      No: 125-1-18, “G K Arcade”,      
      Ashoka pillar road, 100 feet road, 1st Block, Jayanagar, Bengaluru-560011
</t>
  </si>
  <si>
    <t xml:space="preserve">S1HT-94 </t>
  </si>
  <si>
    <t xml:space="preserve">     The Director
     M/s. Indira Gandhi Institute of Child Health Hospital,
     South Hospital Complex, 
     Dr. M.H. Marigowda road, Hombegowda Nagar,
     Dharmaram College (P), Bengaluru-560029
</t>
  </si>
  <si>
    <t xml:space="preserve">S1HT-13 </t>
  </si>
  <si>
    <t xml:space="preserve">1x320 KVA + 1x160 KVA and 1x62.5 </t>
  </si>
  <si>
    <t xml:space="preserve">      M/s. Janaadhar India (P) Ltd.,
      Building of Sri. T S Shanthakumar,
      “M S Square”, No: 34/1-1, Langford road, Shanthinagar, Bengaluru-560027 
</t>
  </si>
  <si>
    <t xml:space="preserve">S2HT-204 </t>
  </si>
  <si>
    <t xml:space="preserve">Sri. Javahar  Gopal, 
      No: 23, “Trident Towers”,      
      Ashoka pillar road, 100 feet road, 2nd Block, Jayanagar, Bengaluru-560011
</t>
  </si>
  <si>
    <t xml:space="preserve">S2HT-24 </t>
  </si>
  <si>
    <t xml:space="preserve">The Proprietor/ Manager,
M/s. N R Enterpries, "Divyashree",
      No: 30, 1st cross, Mission Road,    Sampangiramanagar, Bengaluru-560027 
</t>
  </si>
  <si>
    <t xml:space="preserve">     The Head of the Engineering Section,     M/s. NIMHANS,
     Lakkasandra, Hosur main road,     Dharmaram College (P), Bengaluru-560029
</t>
  </si>
  <si>
    <t xml:space="preserve">S2HT-04 </t>
  </si>
  <si>
    <t xml:space="preserve">S1HT-08 </t>
  </si>
  <si>
    <t xml:space="preserve">     The Head of the Engineering Section, M/s. NIMHANS,
     Lakkasandra, Hosur main road,  Dharmaram College (P), Bengaluru-560029
</t>
  </si>
  <si>
    <t xml:space="preserve">S1HT-10 </t>
  </si>
  <si>
    <t>4x1000</t>
  </si>
  <si>
    <t>1x1010 KVA, 415V + 2x437 KVA, 415V and 1x750</t>
  </si>
  <si>
    <t xml:space="preserve">S1HT-12 </t>
  </si>
  <si>
    <t>2x320 KVA, 415V + 3x250 KVA, 415V and 1x125 KVA</t>
  </si>
  <si>
    <t xml:space="preserve">      The Proprietor/ Manager, M/s. The Pride Hotels,
     No: 93,  Richmond road, Bengaluru-560025 
</t>
  </si>
  <si>
    <t xml:space="preserve">S2HT-171 </t>
  </si>
  <si>
    <t>1x990</t>
  </si>
  <si>
    <t>B3+B2+B1+G+6UF</t>
  </si>
  <si>
    <t xml:space="preserve">     The Director
     M/s. Sanjay Gandhi Institute of Trauma and Orthopaedics
     1st Block, Byrasandra,
     Jayanagar East, Bengaluru-560011
</t>
  </si>
  <si>
    <t xml:space="preserve">S1HT-11 </t>
  </si>
  <si>
    <t xml:space="preserve">1x250 KVA and 2x50 </t>
  </si>
  <si>
    <t xml:space="preserve">      The Proprietor/ Manager, 
M/s. East Land Holdings,
“East Land Citadel”No-102,  Hosur Main Road, Madiwala Checkpost,
Cavery Layout,  Bangalore-560029.
</t>
  </si>
  <si>
    <t xml:space="preserve">S4HT-338 </t>
  </si>
  <si>
    <t>LB+UB+G+M+7UF</t>
  </si>
  <si>
    <t>2x380+ 1x82.5</t>
  </si>
  <si>
    <t>Sri. Neeraj Chabra,
 No-72, 4th Cross, 5th Block, JNC Road, Indigo Live Building, Koramangala Industrial Area,
Bangalore-560095.</t>
  </si>
  <si>
    <t xml:space="preserve">S4HT-461 </t>
  </si>
  <si>
    <t xml:space="preserve">The Facility Manager,
M/s. Deeta Construction Pvt. Ltd, “Mantri Commercio” Sy No-51/2, 51/3, 51/4,
Kariyammana Agrahara Village, Devarabeechanahalli,
Bellandur Post, Varthur Hobli, Bangalore-560103. 
</t>
  </si>
  <si>
    <t xml:space="preserve">S7HT-202 </t>
  </si>
  <si>
    <t>1x1250+1x2000</t>
  </si>
  <si>
    <t>3x1450</t>
  </si>
  <si>
    <t xml:space="preserve">The Manager,
M/s. Entertainment Network India Ltd, No-39/2, “Radi Mirchi” 3rd Floor, Sagar Automobiles Building, Bhannerughatta Main Road, D.R.C Post, Bangalore-560029. 
</t>
  </si>
  <si>
    <t xml:space="preserve">S4HT-294 </t>
  </si>
  <si>
    <t>1x160+1x250</t>
  </si>
  <si>
    <t xml:space="preserve">The Manager,
M/s. Nandana Grand Hotel,
(Sri. Mahaboob Khan), No-52, Canara bank Road, 5th Cross, 5th Block, Koramangala, Bangalore-560095.
</t>
  </si>
  <si>
    <t xml:space="preserve">S4HT-280 </t>
  </si>
  <si>
    <t xml:space="preserve">The Manager,
M/s. Chandra Sagar Enterprises,
No-39/2, Sagar Automobiles,
Bhannerughatta Main Road, D.R.C Post, Bangalore-560029
</t>
  </si>
  <si>
    <t xml:space="preserve">S4HT-157 </t>
  </si>
  <si>
    <t>1x200+1x250+2x125</t>
  </si>
  <si>
    <t xml:space="preserve">The Manager,
M/s. Sobha Developers Limited,
Sy No-51/5P, Near Sakra Hospital, Kariyammana Agrahara Village, Devarabeechanahalli,
Bellandur Post, Varthur Hobli, Bangalore-560103. 
</t>
  </si>
  <si>
    <t xml:space="preserve">S7HT-155 </t>
  </si>
  <si>
    <t xml:space="preserve">The Manager,
M/s. Vishnavi Properties, 
No-30/1, “Silicon Terrace” “B&amp;C” Block, 
DOCOMO Building, Hosur Main Road,  Koramangala, Bangalore-560095. 
</t>
  </si>
  <si>
    <t xml:space="preserve">S4HT-184 </t>
  </si>
  <si>
    <t xml:space="preserve">The Manager,
M/s. TATA Teli Services Ltd,
(Vishnavi Properties), No-30/1, “Silicon Terrace”  “A” Block, DOCOMO Building, Hosur Main Road, Koramangala, Bangalore-560095. 
</t>
  </si>
  <si>
    <t xml:space="preserve">S4HT-176 </t>
  </si>
  <si>
    <t>2x750+1x600</t>
  </si>
  <si>
    <t xml:space="preserve">Sri. G.B Mohan Kumar,
 No-151, “Moksha Mansion” 
Sarjapura Service Road, Bhandan Bank Building, 
1st Block, Koramangala, Bangalore-560034.
</t>
  </si>
  <si>
    <t xml:space="preserve">S4HT-486 </t>
  </si>
  <si>
    <t xml:space="preserve">The Manager,
M/s. Chandra Sagar Enterprises,
No-39/2, Sagar Automobiles,
Bhannerughatta Main Road, D.R.C Post, Bangalore-560029. 
</t>
  </si>
  <si>
    <t xml:space="preserve">S4HT-158 </t>
  </si>
  <si>
    <t xml:space="preserve">     M/s. SKF Bearings India (P) Ltd., Plot No: 02, Bommasandra Industrial Area,Hosur road, Anekal Taluk, Bangalore-560099
     M/s. SKF Bearings India (P) Ltd., Plot No: 02, Bommasandra Industrial Area, Hosur road, Anekal Taluk, Bangalore-560099
</t>
  </si>
  <si>
    <t xml:space="preserve">AKLHT-03 </t>
  </si>
  <si>
    <t>AKL</t>
  </si>
  <si>
    <t>1x1000+3x1500</t>
  </si>
  <si>
    <t>4x1000 &amp; 1x1250</t>
  </si>
  <si>
    <t xml:space="preserve">Sri. M.R Jayashankar,
“Brigade Mane Court” No-111, 4th C Cross, (Flipkart Building), Koramangala Industrial area, Koramangala, Bangalore-560095. 
</t>
  </si>
  <si>
    <t xml:space="preserve">S4HT-230 </t>
  </si>
  <si>
    <t>1x380+1x200</t>
  </si>
  <si>
    <t xml:space="preserve">The Facility Manager,
 “J.B House” (Bhabatarini Griha Nirman)  No-110, 4th C Cross, (Flipkart Building), Koramangala Industrial area, Koramangala, 
Bangalore-560095. 
</t>
  </si>
  <si>
    <t xml:space="preserve">S4HT-211 </t>
  </si>
  <si>
    <t xml:space="preserve">The Manager,
 M/s. H.D.F.C Bank,
 #56, “Sai Arcade” Passport Office Building, Sy No-56/P, Devarabeechanahalli Village,
 Outer Ring Road, Bangalore-560103.
</t>
  </si>
  <si>
    <t xml:space="preserve">S7HT-116 </t>
  </si>
  <si>
    <t xml:space="preserve">Smt. Sairani W/o. Krishnaswamy, "Swamy Legato" Building,  No-330, Sy No-20/4, 20/7, Kadubeesanahanahalli Village, Outer Ring Road, Bangalore-560103.
</t>
  </si>
  <si>
    <t xml:space="preserve">S7HT-208 </t>
  </si>
  <si>
    <t>24.06.2017</t>
  </si>
  <si>
    <t xml:space="preserve"> The Facility Manager,
 M/s. Essae Teraoka Ltd,
 (Standard Chartered Bank Building), No-112, “Vishnavi Serinity” Koramangala Industrial Layout, 5th Block, Koramangala, Bangalore-560095
</t>
  </si>
  <si>
    <t xml:space="preserve">S4HT-340 </t>
  </si>
  <si>
    <t>1x500+1x380+1x62.5</t>
  </si>
  <si>
    <t xml:space="preserve">Sri. BH Ramaswamy &amp; Smt. Padmavathi, M/s. Premdeep Promoters, #56, “Sai Arcade” Passport Office Building,
 Sy No-56/P, Devarabeechanahalli Village,
 Outer Ring Road, Bangalore-560103.
</t>
  </si>
  <si>
    <t>[1x365+1x320</t>
  </si>
  <si>
    <t xml:space="preserve">The Principal,
 M/s. New Horizon Collage of Engineering,  Kaverappa Layout, Kadubeechanahalli (V), Outer Ring Road, Pannathur Post, 
Bangalore-560103.
</t>
  </si>
  <si>
    <t xml:space="preserve">S7HT-07 </t>
  </si>
  <si>
    <t>1x500+1x250</t>
  </si>
  <si>
    <t xml:space="preserve">The Manager,
 M/s. Akemps, No-28, 3rd Main, 1st Cross,  Off. 100 Feet Inner Ring Road, Ashwini Layout, Ejipura, Bangalore- 560047.
</t>
  </si>
  <si>
    <t xml:space="preserve">S3HT-140 </t>
  </si>
  <si>
    <t>1x180+1x380</t>
  </si>
  <si>
    <t xml:space="preserve">Sri. Prabhakar Reddy,
 M.T.R Foods Building, No-01, 100 feet Inner Ring Road,
Ashwini Layout, Ejipura, Bangalore- 560047.
</t>
  </si>
  <si>
    <t xml:space="preserve">S3HT-178 </t>
  </si>
  <si>
    <t>2x250+1x82.5</t>
  </si>
  <si>
    <t xml:space="preserve">The Manager,
M/s. Ujjivan Financial Services Pvt. Ltd, (Sri. K.M Muni Reddy),
“Grape Garden” #27, 3rd A Cross, 18th Main, 6th Block, Koramangala, Bangalore- 560095.
</t>
  </si>
  <si>
    <t xml:space="preserve">S4HT-88 </t>
  </si>
  <si>
    <t>1x380+2x160</t>
  </si>
  <si>
    <t xml:space="preserve"> Sri. K.M Rajgopal Reddy,
“Grape Garden” #23, 3rd A Cross, 18th Main,
6th Block, Koramangala, Bangalore- 560095.
</t>
  </si>
  <si>
    <t xml:space="preserve">S4HT-119 </t>
  </si>
  <si>
    <t xml:space="preserve">Sri. Ramaraju
 No-10, 3rd Main, 1st Cross,
 Off. 100 Feet Inner Ring Road,
Ashwini Layout, Ejipura, Bangalore- 560047.
</t>
  </si>
  <si>
    <t xml:space="preserve">S3HT-75 </t>
  </si>
  <si>
    <t xml:space="preserve">The Facility Manager,
 M/s. N.M.Z Constructions,
 “RMZ Gate Way” No-63, 100 feet road,  Sony World Signal, 4th Block, Koramangala, 
 Bangalore-560034.
</t>
  </si>
  <si>
    <t xml:space="preserve">S4HT-215 </t>
  </si>
  <si>
    <t>1x125+1x50+2x75</t>
  </si>
  <si>
    <t xml:space="preserve">Sri. S.N Srinivas Reddy,
 Reliance Jewells Building,
#68, 80 Feet Road, 4th Block, 
Koramangala, Bangalore- 560034.
</t>
  </si>
  <si>
    <t xml:space="preserve">S4HT-415 </t>
  </si>
  <si>
    <t xml:space="preserve">The Manager,
M/s. Applicomp (India) Ltd, 
Sy No: 6-11, Videocon Factory, Krishnasagar Village,
Hosur Road, Opp. Hotel La-Classic, Attibele (P), Attibele (H), Anekal Taluk,
Bangalore-562107.
</t>
  </si>
  <si>
    <t xml:space="preserve">CDPHT-482 </t>
  </si>
  <si>
    <t>6x1250, 1x1250 , 2x500,1x400, 1x750</t>
  </si>
  <si>
    <t>2x2.5 MW , 1x750+2x160+1x62.5</t>
  </si>
  <si>
    <t xml:space="preserve">The Proprietor/Manager,
M/s. SABIC Research and Technology Pvt. Ltd, 
 #83 &amp; 84, Chikkadevnnasandra Village, Sarjapura Post, 
Sarjapura Hobli, Anekal Taluk, Bangalore-562125.
</t>
  </si>
  <si>
    <t xml:space="preserve">ATBHT-126 </t>
  </si>
  <si>
    <t>12.06.2017</t>
  </si>
  <si>
    <t>ATB</t>
  </si>
  <si>
    <t>3x1600</t>
  </si>
  <si>
    <t>1x2000+2x1250+1x500</t>
  </si>
  <si>
    <t xml:space="preserve">The Manager,
M/s. Schneider Electric India (P) Ltd, Plot No: 12-A, K.I.A.D.B Industrial Area,Attibele at (P), Attibele (H), Anekal Taluk,
Hosur Road, Bangalore-562107.
</t>
  </si>
  <si>
    <t xml:space="preserve">CDPHT-599 </t>
  </si>
  <si>
    <t xml:space="preserve">2x2000+ 1x300 </t>
  </si>
  <si>
    <t>1x1010+2x500</t>
  </si>
  <si>
    <t xml:space="preserve">The Manager,
M/s. Ashrivad Pipes Pvt. Ltd,  
Plot No: 4B, K.I.A.D.B Attibele Industrial Area,
Attibele (P), Attibele (H), Anekal Taluk,
Hosur Road, Bangalore-562107.
</t>
  </si>
  <si>
    <t xml:space="preserve">CDPHT-536 </t>
  </si>
  <si>
    <t>1x3500</t>
  </si>
  <si>
    <t xml:space="preserve">The Manager,
M/s. Buhler India (P) Ltd, 
Plot No: 13-D, 12 D, 13 C and 13-B, K.I.A.D.B Industrial Area,
Attibele at (P), Attibele (H), Anekal Taluk,
Hosur Road, Bangalore-562107.
</t>
  </si>
  <si>
    <t xml:space="preserve">AKLHT-147 </t>
  </si>
  <si>
    <t>1x2500+1x750</t>
  </si>
  <si>
    <t>4x500+1x200</t>
  </si>
  <si>
    <t xml:space="preserve">      Sri Yagnanarayana.K &amp; K. Vasanthi, C/o. M/s. Axis Bank Ltd.,No: 08, Old No: 1380/1381, 32rd Cross, 4th 'T' Block, Jayanagar, Bengaluru-560041
</t>
  </si>
  <si>
    <t xml:space="preserve">S1HT-159 </t>
  </si>
  <si>
    <t xml:space="preserve">      Sri. Chandra.A.Pirgal, 
      C/o. M/s. Axis Securities Ltd.,
      No: 1373, 32nd E Cross, 4th T Block, Jayanagar, Bengaluru-560041
</t>
  </si>
  <si>
    <t xml:space="preserve">S1HT-211 </t>
  </si>
  <si>
    <t xml:space="preserve">Sri. Roopesh Anand,
M/s. Hotel Nandini, 
No: 14-37 &amp; 14A-38, 27th cross,
4th block, Jayanagar, Bengaluru-560011 
</t>
  </si>
  <si>
    <t xml:space="preserve">S1HT-49 </t>
  </si>
  <si>
    <t xml:space="preserve">      M/s. Sagar Apollo Hospitals, 
      No: 44/54, 30th cross, Tilaknagar,  4th T block, Jayanagar, Bengaluru-560041
</t>
  </si>
  <si>
    <t xml:space="preserve">S1HT-52 </t>
  </si>
  <si>
    <t>2x320 + 1x125</t>
  </si>
  <si>
    <t xml:space="preserve">      M/s. Nadathur Holdings Investments (P) Ltd., M/s. Shanthi Hospital &amp; Research Centre, No: 307, 40th cross road, 8th Block,  Jayanagar, Bengaluru-560070 
</t>
  </si>
  <si>
    <t xml:space="preserve">S1HT-147 </t>
  </si>
  <si>
    <t xml:space="preserve">M/s Relaince Industries,
No. 62/2, Richmond road, Bangalore-25
</t>
  </si>
  <si>
    <t xml:space="preserve">S3HT-103 </t>
  </si>
  <si>
    <t xml:space="preserve">      The Secretary, 
       M/s. Community Institute of Management Studies,
       No: 2/1, 9th main, 9th cross, 2nd Block,
       Jayanagar, Bengaluru-560011
</t>
  </si>
  <si>
    <t xml:space="preserve">S1HT-131 </t>
  </si>
  <si>
    <t xml:space="preserve">The Sindhi Youth Association.
M/s. P D Hinduja Sindhi Hospital, No: 12/4, 12th A cross, Behind Woodland Hotel, S.R. Nagar, Bengaluru-560027
</t>
  </si>
  <si>
    <t xml:space="preserve">S2HT-196 &amp; S2EH4907 </t>
  </si>
  <si>
    <t xml:space="preserve">2x160 </t>
  </si>
  <si>
    <t xml:space="preserve">M/s. Hotel BEST WESTERN PLUS Jagadish, No: 51, Old No: 664, 11th main,Jayanagar, Bengaluru-560011
</t>
  </si>
  <si>
    <t xml:space="preserve">S1HT-225 </t>
  </si>
  <si>
    <t xml:space="preserve">      M/s. Ramanashree Shopping Market (P) Ltd., “Hotel Ramanashree”, No: 16/1, 
      S R Nagar, Rajaram mohan roy road, Bengaluru-560027
</t>
  </si>
  <si>
    <t xml:space="preserve">S2HT-09 </t>
  </si>
  <si>
    <t>125&amp;250</t>
  </si>
  <si>
    <t xml:space="preserve">      Smt. Udaya &amp; others, G.P.A: Sri P. Bhaskar Naidu,
      “The High Street Mall”, No: 62, 31st cross, 11th main,
      Jayanagar, Bengaluru-560011
</t>
  </si>
  <si>
    <t xml:space="preserve">S1HT-163 </t>
  </si>
  <si>
    <t xml:space="preserve">Smt. Shakunthalamma &amp; A Lalitha,
 “Sri Ranga Complex” No-1-2/1, Opp. Forum Mall,
 Bhuvanappa Layout, Hosur Main Road, DRC Post,
 Bangalore-560029.
</t>
  </si>
  <si>
    <t xml:space="preserve">S4HT-296 </t>
  </si>
  <si>
    <t xml:space="preserve">Sri. Rajappa,
 “Ganesha Complex” No-271, Near Silk Board,
 Madiwala Village, BTM 1st Stage, Hosur Main Road,
 Bangalore-560068.
</t>
  </si>
  <si>
    <t xml:space="preserve">S4HT-69 </t>
  </si>
  <si>
    <t>500+300</t>
  </si>
  <si>
    <t xml:space="preserve">Sri. Chandra Prakesh,
 “Tapaswiji Arcade” No-186/2, Near Silk Board,
 BTM 1st Stage, Hosur Main Road,
 Bangalore-560068.
</t>
  </si>
  <si>
    <t xml:space="preserve">S4HT-251 </t>
  </si>
  <si>
    <t>2x100+1x110+1x125</t>
  </si>
  <si>
    <t xml:space="preserve">Sri. Zafaruddin Abbas Salam,
 (M/s. Nova Speciality Hospitals)
 No-143 &amp;144, 1st A Cross, 5th Block,  Koramangala, Bangaluru-560095.
</t>
  </si>
  <si>
    <t xml:space="preserve">S4HT-353 </t>
  </si>
  <si>
    <t xml:space="preserve">     M/s. Health Care Global Enterprises Ltd.,
     C/o. M/s. Banashankari Medical &amp; Oncology Centre Ltd., 
     No: 07, HCG Tower No: 01 &amp; 02, Mission Road,
     P. Kalinga rao Road, Bengaluru-560027
</t>
  </si>
  <si>
    <t xml:space="preserve">S2HT-131 </t>
  </si>
  <si>
    <t>1x500+1x315</t>
  </si>
  <si>
    <t xml:space="preserve">1x500+ 1x320 </t>
  </si>
  <si>
    <t>M/s. Anthem Biosciences Pvt. Ltd., No. 49 F1 &amp; 49 F2, Canara Bank Road, Bommasandra Indl nArea, Benaluru</t>
  </si>
  <si>
    <t>CDPHT-199</t>
  </si>
  <si>
    <t>1x1500+1x980</t>
  </si>
  <si>
    <t>2*1010+2*500</t>
  </si>
  <si>
    <t xml:space="preserve">The Facility Manager,
 M/s. UL India Pvt. Ltd,
(M/s. Shrivari Developers), Sy No-129/4,
“Kalyani Platina” Block-01, EPIP Zone,
Kundalahalli, KR Puram Hobli, Bengaluru-560 066.
</t>
  </si>
  <si>
    <t xml:space="preserve">S7HT-129  </t>
  </si>
  <si>
    <t>2x1000+1x750+ 1x1500</t>
  </si>
  <si>
    <t>BF+GF+03UF+TF</t>
  </si>
  <si>
    <t>Sri. M Yogamurthy &amp; Smt. M Geetha, G. R. Pristine, 4th Floor, Kathriguppe, BSK 3rd stage, Bengaluru</t>
  </si>
  <si>
    <t>S9HT-133</t>
  </si>
  <si>
    <t>M/s Ashirwad Pipes Ltd., No. 26, KIADB Indl Area, Attibele Post, Bengaluru</t>
  </si>
  <si>
    <t>AKLHT-210</t>
  </si>
  <si>
    <t>Sri Malikarjuna Rao, M/s  Roots Corporation Ltd, Ginger Hotel, No 507 to 510 Amarnajali, Inner ring road, Domlur Bangalore-560071</t>
  </si>
  <si>
    <t>S3HT-166</t>
  </si>
  <si>
    <t>20.06.2017</t>
  </si>
  <si>
    <t>125+160</t>
  </si>
  <si>
    <t>Sri K R Suresh Reddy M/s Hotel Sea Pearl, # 62, 1st Cross, Maruthi Nagar, Madiwala Bangalore.</t>
  </si>
  <si>
    <t>S4HT-361</t>
  </si>
  <si>
    <t>M/s Vidharba Properties Solarpuria Buisness Centre # 93, 4th Block Koramangala, Bangalore-95</t>
  </si>
  <si>
    <t>S4HT-258</t>
  </si>
  <si>
    <t>M/s Patton Developers Pvt Ltd, No 97, 4th B Cross, 5th Block,Koramangala, Bangalore-95</t>
  </si>
  <si>
    <t>S4HT-259</t>
  </si>
  <si>
    <t>M/s Patton Developers Pvt Ltd, No 96, 4th B Cross, 5th Block,Koramangala, Bangalore-95</t>
  </si>
  <si>
    <t>S4HT-132</t>
  </si>
  <si>
    <t>Smt Sudha Shankar &amp; Kailashnath, No 105, Vikas Tech Park,  5th Block,Koramangala, Bangalore-95</t>
  </si>
  <si>
    <t>S4HT-357</t>
  </si>
  <si>
    <t>Sri Harish &amp; K R Aruna , No 106, 4th C Cross 5th Block,Koramangala, Bangalore-95</t>
  </si>
  <si>
    <t>S4HT-447</t>
  </si>
  <si>
    <t>Sri Shivakumar T Wadhwa &amp; Others, No. 109, K H Road, Bengaluru. (TVS Suzaki S/R)</t>
  </si>
  <si>
    <t>S4HT-467</t>
  </si>
  <si>
    <t>M/s Venkateshwara Hospitals, Sri MD Rohit, No 86, Hosur Road, Madiwala Bangalore</t>
  </si>
  <si>
    <t xml:space="preserve">S4HT-321 </t>
  </si>
  <si>
    <t>Sri K Ashwath No 18, Krishnanagar, Hosur Main road, Bangalore-29</t>
  </si>
  <si>
    <t>S4HT-267</t>
  </si>
  <si>
    <t>Sri Kubtal Amin, No 01, Krishna Nagar, Hosur Main road, Bangalore-29</t>
  </si>
  <si>
    <t>S4HT-416</t>
  </si>
  <si>
    <t>Sri Ramakrishna Reddy, No09, Srajapura Road, Jakkasandra 1st Block, Koramangala, Bangalore</t>
  </si>
  <si>
    <t>S4HT-424</t>
  </si>
  <si>
    <t>Smt B K Pavithra C/o Thamahal P G No 88, 1st Main, Jakkasandra 1st Block, Koramangala, Bangalore</t>
  </si>
  <si>
    <t>S4HT-459</t>
  </si>
  <si>
    <t>ittna proeprties Pvt Ltd, No 380, Srajapura Road, Jakkasandra 1st Block, Koramangala, Bangalore</t>
  </si>
  <si>
    <t>S4HT-335</t>
  </si>
  <si>
    <t>IKP Knowledge Park No 16 Bhuvanappa L/o Tavarekere mainroad  Bangalore</t>
  </si>
  <si>
    <t>S4HT494</t>
  </si>
  <si>
    <t xml:space="preserve"> Thomas Devasia No 12, 100ft road Dollars Colony BTM 1st stage Bangalore</t>
  </si>
  <si>
    <t>S4HT381</t>
  </si>
  <si>
    <t>Smt Saroja No 16, Bhuvanappa L/o Tavarekere mainroad  Bangalore</t>
  </si>
  <si>
    <t>Smt K M Indira No 38 100ft road Dollars Colony BTM 1st stage Bangalore</t>
  </si>
  <si>
    <t>S4HT430</t>
  </si>
  <si>
    <t>Sri V S Reddy Settle Tower No 04 100ft roadBTM 1st stage Bangalore</t>
  </si>
  <si>
    <t>S4HT275</t>
  </si>
  <si>
    <t>Sri Nagappa Reddy, N R Towers No 141, 100ft road BTM 1st stage Bangalore</t>
  </si>
  <si>
    <t>S4HT141</t>
  </si>
  <si>
    <t>250+100 + 62.5</t>
  </si>
  <si>
    <t>Smt Shakunthalamma &amp; A Lalitha No Sri Ranga Complex ,NO. 2/1 Bhuvanappa L/o, Tavarekere mainroad, Bangalore-560029</t>
  </si>
  <si>
    <t>S4HT-296</t>
  </si>
  <si>
    <t>268A</t>
  </si>
  <si>
    <t xml:space="preserve">The Proprietor/Manager, M/s. Vitamin Palace, Ground Floor, C/o Sri Ranga Complex ,NO. 2/1 Bhuvanappa L/o, Tavarekere mainroad, Bangalore-560029 </t>
  </si>
  <si>
    <t xml:space="preserve">M/s Pizza No.38 100Ft road Dollars Scheme BTM 1st stage new silk Borad Bangalore </t>
  </si>
  <si>
    <t xml:space="preserve">The Proprietor/Manager, 
M/s. Halcyon Hotel,  C/o. Sri. John K Ninan &amp; Others,
No-09, P. Box No-4708, Daffodils Layout, 
4th Block, S.T Bed, Srinivagilu, Bangalore-560047.
</t>
  </si>
  <si>
    <t xml:space="preserve">S3HT-80 </t>
  </si>
  <si>
    <t>22.06.2017</t>
  </si>
  <si>
    <t>1x320+1x250</t>
  </si>
  <si>
    <t xml:space="preserve">The Proprietor/Manager, 
M/s. JAK Associates, “Ramada Enora” Hotel,
No-282 to 285, 100 feet Road, Amarajyothi HBCS Layout, 
Dommalur, Bangalore-560047.
</t>
  </si>
  <si>
    <t xml:space="preserve">S3HT-184 </t>
  </si>
  <si>
    <t>21.06.2017</t>
  </si>
  <si>
    <t>B+G+7UF</t>
  </si>
  <si>
    <t>1x400+1x500</t>
  </si>
  <si>
    <t xml:space="preserve">Smt. A Vindyavali &amp; Others,
M/s. Maruthi Suzuki Building, Sy No-72/38, 
No-541, 542 &amp; 543, 100 feet Ring road,
 Amarajyothi HBCS Layout, Domlur, Bangalore-560071.
</t>
  </si>
  <si>
    <t>S3HT-148</t>
  </si>
  <si>
    <t xml:space="preserve">The Proprietor/Manager, 
M/s. Shilton Royal Hotel
No-09, 100 feet Road, Ejipura, 
Near Sony World Signal, Bangalore-560047.
</t>
  </si>
  <si>
    <t xml:space="preserve">S3HT-128 </t>
  </si>
  <si>
    <t xml:space="preserve">The Proprietor/Manager,
M/s. “Adarsha Regent”, C/o. Adarsha Developers, 
No-60, 100 feet ring road, Domlur layout,
Near Domlur Bridge, Bangalore-560071.
</t>
  </si>
  <si>
    <t xml:space="preserve">S3HT-69 </t>
  </si>
  <si>
    <t>1x320+1x160</t>
  </si>
  <si>
    <t xml:space="preserve">The Manager/ Proprietor, 
M/s. Anjaneya Corporate Services Pvt. Ltd,
“Anjaneya Tech Park” (Sri. Raghava Reddy &amp; R Dasarath)
No-147, HAL Airport Road, Kodihalli,  
Bangalore-560017.
</t>
  </si>
  <si>
    <t xml:space="preserve">S3HT-112 </t>
  </si>
  <si>
    <t xml:space="preserve">3x625 </t>
  </si>
  <si>
    <t xml:space="preserve">Smt. D. Sharadha &amp; Others,
M/s. DSR Ridge, No-296, The More Shop Building,
7th Cross, 7th Main, Domlur Layout, Bangalore-560071.
</t>
  </si>
  <si>
    <t xml:space="preserve">S3HT-142 </t>
  </si>
  <si>
    <t xml:space="preserve">The Proprietor/Manager,
M/s. The More Shop, C/o DSR Ridge Building,
No-296, 7th Cross, Domlur Layout, Bangalore-560071.
</t>
  </si>
  <si>
    <t xml:space="preserve">The Proprietor/Manager,
M/s. Prestige Corniche, (Sri. Sharifulla Shariff),
No-62, Shapphire Toys Building,
Richmond Road, Bangalore-560047.
</t>
  </si>
  <si>
    <t xml:space="preserve">S3HT-85 </t>
  </si>
  <si>
    <t>B+G+M+3UF</t>
  </si>
  <si>
    <t xml:space="preserve">The Manager/ Chief Engineer, 
M/s. Hotel Royal Orchid,
No-01, Golf Avenue, Adjoining KGA Golf Course, 
HAL Airport Road , Bangalore-560008.
</t>
  </si>
  <si>
    <t xml:space="preserve">S3HT-64 </t>
  </si>
  <si>
    <t>2x360+1x750</t>
  </si>
  <si>
    <t xml:space="preserve">Sri. Gyanendra &amp; M. Kamalesh,
M/s. Samyakk Building, No- 24, D’ Souza Circle,
Richmond Road, Opp. Lift Style, Bangalore-560047.
</t>
  </si>
  <si>
    <t xml:space="preserve">S3HT-110 </t>
  </si>
  <si>
    <t xml:space="preserve">The Proprietor/ Manager,
M/s. BHF International Pvt. Ltd,
Ground Floor (107), No-15, “Oxford House” Rustum Bagh Road, HAL Road, K.C Valley, Bangalore-560017.
</t>
  </si>
  <si>
    <t xml:space="preserve">S3HT-36 </t>
  </si>
  <si>
    <t xml:space="preserve">The Proprietor/ Manager,
M/s. Manipal Ankur
1st Floor, “Oxford House” No-15, Rustum Bagh Road, HAL Road, K.C Valley, Bangalore-560017.
</t>
  </si>
  <si>
    <t xml:space="preserve">Sri. P.M Anantha Narayana &amp; Others,  M/s. Knight Riders Building, Next to TATA Motors,
100 feet Ring Road, Amarajyothi Layout, Dommalur, Bangalore-560071.
</t>
  </si>
  <si>
    <t xml:space="preserve">S3HT-141 </t>
  </si>
  <si>
    <t xml:space="preserve">Sri. Dharanish,
“Solitair”building, No-139/26, Near Honda Show Room,
100 feet Ring Road, Amarajyothi Layout,
Dommalur, Bangalore-560071.
</t>
  </si>
  <si>
    <t xml:space="preserve">S3HT-139 </t>
  </si>
  <si>
    <t xml:space="preserve">3x400 </t>
  </si>
  <si>
    <t xml:space="preserve">The Proprietor/Manager, 
M/s. Manipal Hospital,
5th Floor,  “Oxford House”No-15, Rustum Bagh Road,
HAL Road, K.C Valley, Bangalore-560017.
</t>
  </si>
  <si>
    <t xml:space="preserve">The Proprietor/Manager, 
M/s. Manipal Health Enterprises Pvt. Ltd,“The Annexe”, No-06,  Rustum Bagh Road,
HAL Road, Bangalore-560017.
</t>
  </si>
  <si>
    <t xml:space="preserve">S3HT-174 </t>
  </si>
  <si>
    <t xml:space="preserve">The Proprietor/ Manager,
M/s. Anand Trilok Constructions,
No-15, “Oxford House” Rustum Bagh Road, HAL Road, K.C Valley, Bangalore-560017.
</t>
  </si>
  <si>
    <t xml:space="preserve">Sri. M.T.P Abdul Jabbar
No-21, Rustum Bagh Road,
HAL Road, Kodihalli, Bangalore-560017.
</t>
  </si>
  <si>
    <t xml:space="preserve">S3HT-175 </t>
  </si>
  <si>
    <t xml:space="preserve">Sri. M Thangarajan,
M/s. Unitus Technology Centre, Near TATA Motors,
No-101, 100 feet Ring Road, Amarajyothi Layout,
Dommalur, Bangalore-560071.
</t>
  </si>
  <si>
    <t xml:space="preserve">S3HT-132 </t>
  </si>
  <si>
    <t xml:space="preserve">The Proprietor/Manager, 
M/s. Webenza India Pvt. Ltd,
No-15, 3rd Floor, “Oxford House” Rustum Bagh Road,
HAL Road, K.C Valley, Bangalore-560017.
</t>
  </si>
  <si>
    <t>The Proprietor/Manager, M/s. “Connection Point Building”, No-1/9,  HAL Airport Exit Road, 
 Konena Agrahara, Bangalore-560017.</t>
  </si>
  <si>
    <t xml:space="preserve">S3HT-181 </t>
  </si>
  <si>
    <t>291A</t>
  </si>
  <si>
    <t xml:space="preserve">The Proprietor/Manager,
M/s. Airtel Ltd,
“Connection Point Building”, No-1/9,  HAL Airport Exit Road, 
 Konena Agrahara, Bangalore-560017.
</t>
  </si>
  <si>
    <t>291B</t>
  </si>
  <si>
    <t xml:space="preserve">The Proprietor/Manager,
M/s. Flyjac, 4th Floor,
“Connection Point Building”, No-1/9,  HAL Airport Exit Road, 
 Konena Agrahara, Bangalore-560017.
</t>
  </si>
  <si>
    <t xml:space="preserve">The Proprietor/Manager,
M/s. Blue Dart,
“Connection Point Building”, No-1/9,  HAL Airport Exit Road, 
 Konena Agrahara, Bangalore-560017.
</t>
  </si>
  <si>
    <t xml:space="preserve">The Proprietor/Manager
M/s. Hotel Pigeon International,
# 33, 5th Cross Road, HAL Airport Exit Road,  Konena Agrahara, Bangalore-560017.
</t>
  </si>
  <si>
    <t xml:space="preserve">S3HT-72 </t>
  </si>
  <si>
    <t xml:space="preserve">Sri. Thippareddy, 
No-1/9, “Connection Point” 
HAL Airport Arrival Road, (Blue Dart Building) 
Konena Agrahara, Murugesha Palya, Bangalore-560017.
</t>
  </si>
  <si>
    <t xml:space="preserve">S3HT-MGP479 </t>
  </si>
  <si>
    <t>Kidwai Memorial Institute of Oncology, Dr. M. H Marigowda Road, Hombegowda Nagar, Dharmaram College (P), Bengaluru</t>
  </si>
  <si>
    <t>s1ht-68</t>
  </si>
  <si>
    <t>500+2x250+200+2x125+82.5+50</t>
  </si>
  <si>
    <t xml:space="preserve">The Proprietor/Manager, M/s Krishniah Chetty and Sons,
( Building of Sri K T Narayana Swamy &amp; Smt H Suguna),
No 517/41, 46th Cross, 5th Block, Jaynagara, Bangalore.-560041
</t>
  </si>
  <si>
    <t xml:space="preserve">S6HT-186 </t>
  </si>
  <si>
    <t xml:space="preserve">The Principal,
M/s. KIMS Medical College,
BSK 2nd Stage, Near BDA Complex, Bangalore-560070 
</t>
  </si>
  <si>
    <t xml:space="preserve">S9HT-53 </t>
  </si>
  <si>
    <t>17.06.2017</t>
  </si>
  <si>
    <t>G+6UF</t>
  </si>
  <si>
    <t xml:space="preserve">     The Proprietor/Manager, M/s Sagar Hospitals,
Shavige Malleshwara Hills, 
Kumarswamy L/o, Bangalore-78</t>
  </si>
  <si>
    <t>S5HT-90</t>
  </si>
  <si>
    <t>G+6UF+TF</t>
  </si>
  <si>
    <t xml:space="preserve">     The Proprietor/Manager,M/s Dayananda Sagar Institutions, Shavige Malleshwara Hills, Kumarswamy L/o, Bangalore-78</t>
  </si>
  <si>
    <t>S5HT-36</t>
  </si>
  <si>
    <t>G+6UF+TF,  G+6UF, G+6UF, G+6UF,GF+7UF, G+5uf</t>
  </si>
  <si>
    <t>2X250+400</t>
  </si>
  <si>
    <t xml:space="preserve">     The Proprietor/Manager, M/s Shree Krishna Spinning &amp; weaving Mills Pvt Ltd,
 Subram Ananyapura, Bangalore-61
</t>
  </si>
  <si>
    <t>S5HT-02</t>
  </si>
  <si>
    <t>1x1500+2x950+1X500</t>
  </si>
  <si>
    <t>725+2x500+750</t>
  </si>
  <si>
    <t xml:space="preserve">The Vice Chancellor,  M/s PES University,
 100Ft ring Road, BSK 3rd Stage, 
Hoskerehalli, Bangalore-560085
</t>
  </si>
  <si>
    <t>S9HT-02</t>
  </si>
  <si>
    <t>B+G+4UF,    G+8UF,  B+G+8UF,   B+G+6UF,   B+G+4UF</t>
  </si>
  <si>
    <t>2x500+1x200+1x125+2x25</t>
  </si>
  <si>
    <t xml:space="preserve">     The Proprietor/Manager, M/s Mylan Laboratories Ltd, No 646/154/11/14, Strides House, Bilekahalli, BG Road, Bangalore-560076</t>
  </si>
  <si>
    <t>S6HT-10</t>
  </si>
  <si>
    <t>B+G+3UF,   B+G+3UF,   LB+UB+GF+4UF,   G+4UF</t>
  </si>
  <si>
    <t>2x750, 1x600,2x575, 1x 500, 2 x380, 1x180</t>
  </si>
  <si>
    <t xml:space="preserve">     The Proprietor/Manager, M/s. Honeywell Technology Solutions Pvt. Ltd.,
(Mercury, Mars, Uranus, Pluto and MLCP Blocks)
Sy. No. 151/1, Doresani Palya,
Bannerghatta Road, Bengaluru-560076
</t>
  </si>
  <si>
    <t xml:space="preserve">S6HT-15 </t>
  </si>
  <si>
    <t>1x500+1x750+1x2000+1x1000</t>
  </si>
  <si>
    <t>B+G+4UF,   B+G+6UF,  B+G+6UF, B+G+6UF,  B+G+7UF</t>
  </si>
  <si>
    <t xml:space="preserve">     The Proprietor/Manager, M/s. Honeywell Technology Solutions Pvt. Ltd.,
(Neptune Block)
(Building of Smt. Anthonamma),
Sy. No. 152/9, 152/10, Doresani Palya,
Bannerghatta Road, Bengaluru-560076
</t>
  </si>
  <si>
    <t xml:space="preserve">S6HT-203 </t>
  </si>
  <si>
    <t xml:space="preserve">     The Proprietor/Manager, M/s. Honeywell Technology Solutions Pvt. Ltd.,
(Galaxy Block)
Sy. No. 152/9, 152/10, Doresani Palya,
Bannerghatta Road, Bengaluru-560076
</t>
  </si>
  <si>
    <t xml:space="preserve">S6HT-213 </t>
  </si>
  <si>
    <t>The Proprietor/Manager, M/s Vasan Eye Care Hospital, No 28 &amp; 29, 4th Block, Jayanagar, Bangalore 560011</t>
  </si>
  <si>
    <t>S1HT-143</t>
  </si>
  <si>
    <t>The Proprietor/Manager, M/s. Hotel Kanditree,
No: 118, 8th Main Road,
4th Block, Jayanagar,
Bangalore-560011</t>
  </si>
  <si>
    <t>S1HT-129</t>
  </si>
  <si>
    <t xml:space="preserve">     The Proprietor/Manager, M/s. Adcock Ingram Limited, ( A Medreich Group Company), No. 49 'C' &amp; 'D',
    3rd cross,
     KIADB  Industrial Area,Bommasandra,
   Bengaluru-560099</t>
  </si>
  <si>
    <t xml:space="preserve">CDPHT-148 </t>
  </si>
  <si>
    <t xml:space="preserve">2x650 KVA and 1x1125 KVA </t>
  </si>
  <si>
    <t xml:space="preserve">     The Proprietor/Manager, M/s Hotel La Classic, C/o K Ramesh , NO.158, Yadavanahalli Village, Attibele, Hosur road, Anekal Taluk, Bangalore. 562107</t>
  </si>
  <si>
    <t>CDPHT-561</t>
  </si>
  <si>
    <t>B+G+6Uf</t>
  </si>
  <si>
    <t>2X365</t>
  </si>
  <si>
    <t xml:space="preserve">     The Proprietor/Manager,M/s. Genova Development Services Limited,
     Plot No: 36, 3rd cross,
     KIADB Bommasandra Industrial Area, Bommasandra,
Bengaluru-560099</t>
  </si>
  <si>
    <t xml:space="preserve">CDPHT-467 </t>
  </si>
  <si>
    <t>G+3UF</t>
  </si>
  <si>
    <t xml:space="preserve"> The Proprietor/Manager, M/s Apotex research (P) LTD, Plot No:02, 4th Phase, KIADB Industrial area, Bommasandra, Jigani Link Road, Bangalore 560099.</t>
  </si>
  <si>
    <t>CDPHT-379</t>
  </si>
  <si>
    <t>2x3000+2000</t>
  </si>
  <si>
    <t>3X600+ 3X1030 + 2030</t>
  </si>
  <si>
    <t>NITIN .C.SHAH, (M/s DHL BUILDING), OLD Airport Road, Kodihalli, Bengaluru-08</t>
  </si>
  <si>
    <t>S3HT-057</t>
  </si>
  <si>
    <t>The Chief Engineer,
M/s. Cartier Hotels &amp; Resorts,
(Smt. Salima Sharif) No-32/30, 31, 
Silver Spring Layout, Airport-Varthur Main Road,
Munnekolalu, Marathalli, Bangalore-560 037.</t>
  </si>
  <si>
    <t xml:space="preserve">S7HT-103 </t>
  </si>
  <si>
    <t>BF+GF+06UF</t>
  </si>
  <si>
    <t xml:space="preserve">The Manager,
M/s. Hotel Nandini,
No-01 Kh No-89/2/1, Opp. Multiplex, Marathalli Outer ring Road, Munnekolalu, Marathalli, Bangalore-560037.
</t>
  </si>
  <si>
    <t xml:space="preserve">S7HT-190 </t>
  </si>
  <si>
    <t xml:space="preserve">The Facility Manager,
M/s. Sollarpuria Supreme,
No- 92/5, Outer Ring Road, Near Marathalli Bridge,  
Marathalli, Bangalore-560037.
</t>
  </si>
  <si>
    <t xml:space="preserve">S7HT-34 </t>
  </si>
  <si>
    <t>2x725+2x500</t>
  </si>
  <si>
    <t xml:space="preserve">The Store Manager,
M/s. Home Towne Venture,
(Sri. A Gopal Reddy &amp; Sri. A Srinivas Reddy)
No-92/1, Near Multiplex, Outer Ring Road,
Marathalli, Bangalore-560037.
</t>
  </si>
  <si>
    <t xml:space="preserve">S7HT-90 </t>
  </si>
  <si>
    <t>2x1010+1x320</t>
  </si>
  <si>
    <t xml:space="preserve">The Facility Manager,
M/s. Sollarpuria Hallmark,
Sy No- 15/3 &amp; 16, Outer Ring Road, Opp. New Horizon College,   Kadubeechanahalli, Bangalore-560103.
</t>
  </si>
  <si>
    <t xml:space="preserve">S7HT-49 </t>
  </si>
  <si>
    <t xml:space="preserve">6x725 </t>
  </si>
  <si>
    <t xml:space="preserve">The Proprietor/ Manager,
M/s. Sasken Technologies Ltd.,
No-139/25, Amarajyothi Layout,  
Dommalur, Bangalore-560071.
</t>
  </si>
  <si>
    <t xml:space="preserve">S3HT-63 </t>
  </si>
  <si>
    <t>LB+UB+G+6UF</t>
  </si>
  <si>
    <t>2x1000+1x500</t>
  </si>
  <si>
    <t xml:space="preserve">The Proprietor/Manager,
M/s. Paul Resorts &amp; Hotels Pvt. Ltd,
No-139/28, 3rd Main, Amarajyothi West Wing,  
Dommalur, Bangalore-560071.
</t>
  </si>
  <si>
    <t xml:space="preserve">S3HT-131 </t>
  </si>
  <si>
    <t xml:space="preserve">The Proprietor/ Manager,
M/s. Salarpuria Touchstone,
Sy No- 15/1A, Outer Ring Road, Kadubeesanahalli Village,
Opp. New Horizon College, 
Pannathur Post, Bangaluru-560102.
</t>
  </si>
  <si>
    <t xml:space="preserve">S7HT-92 </t>
  </si>
  <si>
    <t xml:space="preserve">The Facility Manager,
M/s. Gopalan Millennium Tower,
(Sri. Venkata reddy &amp; Others) No-133,
A.E.C.S Layout, I.T.P.L Main Road, Kundalahalli Colony,
Bangalore- 560037.
</t>
  </si>
  <si>
    <t xml:space="preserve">S7HT-23 </t>
  </si>
  <si>
    <t>6x500+1x125+1x200</t>
  </si>
  <si>
    <t>The Proprietor/ Manager,M/s Hotel V T Residency, No. 01, 3rd Cross, Siddaiah Road, Bengaluru 560027</t>
  </si>
  <si>
    <t>S2HT-135</t>
  </si>
  <si>
    <t>s2</t>
  </si>
  <si>
    <t>The Proprietor/ Manager, M/s Karnataka State Co-operative Urban Bank Federation, No. 132, K.H. Road, Bengaluru.560027</t>
  </si>
  <si>
    <t>S2-HT-147</t>
  </si>
  <si>
    <t xml:space="preserve">The Proprietor/ Manager,M/s Apotex Pharmaceuticals India (P) Ltd., Plot No:01-A,
 4th Phase, KIADB Industrial area,  Bommasandra,  Bangalore-560099.
</t>
  </si>
  <si>
    <t xml:space="preserve">CDPHT-293 </t>
  </si>
  <si>
    <t>1x3150</t>
  </si>
  <si>
    <t>1x600,2 X1010, 1X625 &amp; 1 X500</t>
  </si>
  <si>
    <t xml:space="preserve">The Proprietor/ Manager,  M/s P C Jewellers Ltd,
Building Of Sri Veenu Belliappa,
No 01, 10th 'A' Main,
3rd Block, Jayanagara, Opp Cosmoplitan Club Bangalore-560011.
</t>
  </si>
  <si>
    <t xml:space="preserve">S1HT-210 </t>
  </si>
  <si>
    <t xml:space="preserve"> The Propreitor/Manager, M/s. "Murari Towers", M/s B S Sea Foods (p) Ltd.,
No 27, 100Ft Road,
2nd Block, Jayanagara, Bangalore-560011.
</t>
  </si>
  <si>
    <t xml:space="preserve">S1HT-229 </t>
  </si>
  <si>
    <t>The Proprietor/ Manager, M/s Hotel Akshaya lalbagh Inn,
Building of Sri L K Sathya Narayana No 462/6, 2nd Block,Jayanagar, Ashoka Pillar Road, Bangalore-560011</t>
  </si>
  <si>
    <t xml:space="preserve">S1HT-231 </t>
  </si>
  <si>
    <t xml:space="preserve">The Proprietor/ Manager,
M/s. Paramatha Knowledge Solutions Pvt Ltd,
4th &amp; 5th Floors , C/o. “Solarpuria Citadel” # 03, 
Hosur main road, 
Adugodi, Bangalore- 560030
</t>
  </si>
  <si>
    <t xml:space="preserve">Sri. A.C. Ratnappa &amp; Others, 
M/s. A.M.C Residency, #11, 12 &amp;13, 
Hosur Main Road, Adugodi, 
Bangalore- 560030.
</t>
  </si>
  <si>
    <t xml:space="preserve">S4HT-279 </t>
  </si>
  <si>
    <t xml:space="preserve">The Proprietor/Manager,
 M/s. Solarpuria Sapphire
# 04, Hosur main road, Opp. Bosch Company,
Adugodi, Bangalore- 560030
</t>
  </si>
  <si>
    <t xml:space="preserve">S4HT-446 </t>
  </si>
  <si>
    <t>1x500+1x380</t>
  </si>
  <si>
    <t xml:space="preserve">The Proprietor/Manager,
M/s. TLI Software Pvt. Ltd
Ground Floor, C/o. “Solarpuria Citadel” # 03, 
Hosur main road, 
Adugodi, Bangalore- 560030
</t>
  </si>
  <si>
    <t xml:space="preserve">The Proprietor/Manager,
M/s. Enable India Ground Floor,
Ground Floor, C/o. Sri. L. Nagaraj, 
Adugodi Main Road, 8th Block, 
Koramangala, Bangalore- 560095.
</t>
  </si>
  <si>
    <t xml:space="preserve">S4HT-346 </t>
  </si>
  <si>
    <t xml:space="preserve">Sri. L. Nagaraj,
M/s. EnAble India &amp; Narayana PU College Building,# 473/B, Adugodi Main Road, 
8th Block, Koramangala, Bangalore- 560095.
</t>
  </si>
  <si>
    <t xml:space="preserve">The Proprietor/ Manager,
 M/s. Narsee Monjee Institute of Management Studies
Bangalore, No-11, “Kaveri Regent Coronet” 
 80 Feet Road, 7th Main, 3rd Block,
Koramangala, Bangalore- 560095.
</t>
  </si>
  <si>
    <t xml:space="preserve">S4HT-359 </t>
  </si>
  <si>
    <t xml:space="preserve">Sri. Prabhakar Reddy,
 “Ganapa Towers”, 
(Old Wipro Building) Madiwala,, Near Madiwala Police Station, #53/01,
Hosur Main road, Bangalore- 560068
</t>
  </si>
  <si>
    <t xml:space="preserve">S4HT-167 </t>
  </si>
  <si>
    <t>1x1600+1x500</t>
  </si>
  <si>
    <t>B+G+4UF,  B+G+6UF</t>
  </si>
  <si>
    <t xml:space="preserve">The Proprietor/ Manager,    
M/s. Cherry Pick,
Ground Floor, # 02, 80 Feet Road, 8th Block, 
Opp. NGV Indoor Stadium, Koramangala, Bangalore- 560095.
</t>
  </si>
  <si>
    <t xml:space="preserve">S4HT-101 </t>
  </si>
  <si>
    <t xml:space="preserve">      Sri. H. Chandrashekar,
      “Vinay Arcade”, No: 50, 
      K.H. road, Double road, 
      Opp. Shanthinagar BMTC Bus stand ,  Bengaluru-560027
</t>
  </si>
  <si>
    <t xml:space="preserve">S2HT-156 </t>
  </si>
  <si>
    <t>23.05.17</t>
  </si>
  <si>
    <t xml:space="preserve">The Proprietor/ Manager,                        M/s. Hotel Confident Mini Propus,
      No: 06, Longford Town, Hosur main road,   Bengaluru-560025
</t>
  </si>
  <si>
    <t>S2HT-168</t>
  </si>
  <si>
    <t>24.05.17</t>
  </si>
  <si>
    <t xml:space="preserve">The Proprietor/ Manager, M/s. Hotel Crystal Castle,
      No: 294/10, 24th main, 5th phase, JP Nagar, Bengaluru-560078
</t>
  </si>
  <si>
    <t xml:space="preserve">S6HT-214 </t>
  </si>
  <si>
    <t xml:space="preserve">     The Proprietor/ Manager,M/s. Danvar Foods (P) Ltd.,
     Plot No: SPL-02,2nd stage, KSSIDC Industrial Estate, Veerasandra, 
     Huskur road, Bengaluru-560100
</t>
  </si>
  <si>
    <t xml:space="preserve">CDPHT-657 </t>
  </si>
  <si>
    <t>LB+UB+G+4UF</t>
  </si>
  <si>
    <t xml:space="preserve">   The Propreitor/ Manager,             M/s. Hotel Grand Pavilion,
      Sri. Ramanna G P A: Devananda Ramanna,     
      No: 114, K.H. road, Double road,  Bengaluru-560027
</t>
  </si>
  <si>
    <t xml:space="preserve">S2HT-141 </t>
  </si>
  <si>
    <t xml:space="preserve">   The Propreitor/ Manager,            M/s. Idea Cellur Ltd., “Karnataka Circle Office” 
      C/o. M/s. Ranka Developers,   
      No: 80, Richmond Road, 
      Bengaluru-560027
</t>
  </si>
  <si>
    <t xml:space="preserve">S2HT-123 </t>
  </si>
  <si>
    <t xml:space="preserve">Sri. Jogindrasingh Sabarwala, 
      M/s. Deva Residency, No: 99, 
      K.H. road, Double road, 
      Opp. Shanthinagar BMTC Bus stand,       Bengaluru-560027
</t>
  </si>
  <si>
    <t xml:space="preserve">S2HT-118 </t>
  </si>
  <si>
    <t xml:space="preserve">         The Propreitor/ Manager,          M/s.“Hara Chambers”,                    M/s. Kotak Mahindra Bank Building,
     No: 22, 
      K H double road, Bengaluru-560027
</t>
  </si>
  <si>
    <t xml:space="preserve">S2HT-103 </t>
  </si>
  <si>
    <t>160+125</t>
  </si>
  <si>
    <t xml:space="preserve">     The Propreitor/ Manager,M/s. Bharath Infra Exports &amp; Imports Ltd.,
     “Landmaark”, No: 48, Huskur gate, Hosur main road,
     Electronic city (P), Bengaluru-560100</t>
  </si>
  <si>
    <t xml:space="preserve">CDPHT-462 </t>
  </si>
  <si>
    <t>G+4</t>
  </si>
  <si>
    <t>345A</t>
  </si>
  <si>
    <t>The Propreitor/ Manager, M/s. Café Coffe Day, C/o. Land Mark Building Premises, No. 48, Huskur Road, Huskur Gate, Hosur Main Road, Electronic City Post, Bengaluru-560100</t>
  </si>
  <si>
    <t xml:space="preserve">      The Proprietor/Manager,     M/s. Vasavi Trust, "Vasavi Hospital"
     Site No: 15, 14th main,
      1st stage, Kumaraswamy Layout, Bengaluru-560078
</t>
  </si>
  <si>
    <t xml:space="preserve">S5HT-128 </t>
  </si>
  <si>
    <t xml:space="preserve">The Additional Commissioner (Enforcement),
 South Zone, 4th Floor, Block-B, 
 Commercial Tax Office-2, Koramangala, 8th Block,
Viveka Nagar Post, Bangalore- 560047
</t>
  </si>
  <si>
    <t xml:space="preserve">S4HT-168 </t>
  </si>
  <si>
    <t xml:space="preserve">G+6UF,     G+6UF,    </t>
  </si>
  <si>
    <t xml:space="preserve">Sri. Dhanajaya Naidu &amp; Smt. K.Suma, 
       (M/s. Auriek Boutique Hotel)
       No: 598,15th cross road, 100 feet ring road,
      6th Phase, J P Nagar, Bengaluru-560078  
</t>
  </si>
  <si>
    <t xml:space="preserve">S6HT-204 </t>
  </si>
  <si>
    <t>180+30</t>
  </si>
  <si>
    <t xml:space="preserve">       Sri. BM Gopalappa,
       “Veracious Presidio”, 
       No: 06,15th cross road, 100 feet ring road,
      6th Phase, J P Nagar, Bengaluru-560078  
</t>
  </si>
  <si>
    <t xml:space="preserve">S6HT-192 </t>
  </si>
  <si>
    <t xml:space="preserve">The Proprietor/Manager, M/s. Brewsky Restuarant, C/o Goenka Chambers,
      No: 55, 4th floor &amp; 5th floor, 15th cross road, 19th main road,
      2nd Phase, J P Nagar, Bengaluru-560078  
</t>
  </si>
  <si>
    <t xml:space="preserve">The Proprietor/Manager, M/s.Hotel Octave,
      No.47, 9th  Cross, Sarakki, J P Nagar 1st  Phase,  Bangalore - 560078     
</t>
  </si>
  <si>
    <t xml:space="preserve">S6HT-262 </t>
  </si>
  <si>
    <t xml:space="preserve">       Smt. Geetha Pundalik 
      “M/s. ONCLOGY India (P) Ltd.” 
       No: 743,15th cross road, 100 feet ring road,
      6th Phase, J P Nagar, Bengaluru-560078  
</t>
  </si>
  <si>
    <t xml:space="preserve">S6HT-97 </t>
  </si>
  <si>
    <t>160+250</t>
  </si>
  <si>
    <t xml:space="preserve">The Proprietor/Manager, M/s. Om Sri Adithya Complex, C/o. Smt. Sarojamma &amp; Sri. Lokanath, Next to Spring Factory,
No-143, 144, Hosur Main Road, 
 5th Block, 
Koramangala, Bangalore- 560095.
</t>
  </si>
  <si>
    <t xml:space="preserve">S4HT-133 </t>
  </si>
  <si>
    <t xml:space="preserve"> The Propreitor/Manager, M/s. A K Aerotek Software Centre (P) Ltd.,
      Building of Sri. Ajith Kothanath &amp; Smt. Kamalakshi Kothanath,
      No: 08/1, Arekempanahalli, Hosur road, Bengaluru-560027
</t>
  </si>
  <si>
    <t xml:space="preserve">S1HT-226 </t>
  </si>
  <si>
    <t xml:space="preserve">      The Propreitor/ Manager, M/s. Brand Factory,
      Building of Sri. BSN Hari &amp; Others, 
      No: 1,2,3,4, 13 &amp; 14/1, Arekempanahalli, 
      Hombegowdanagar, Hosur road, Bengaluru-560027
</t>
  </si>
  <si>
    <t xml:space="preserve">S1HT-123 </t>
  </si>
  <si>
    <t>LB+UB+G+3UF</t>
  </si>
  <si>
    <t xml:space="preserve">      The Propreitor/ Manager,         M/s. Vaibhav Residency Hotel,
      C/o. Sri. R Devaraj &amp; Sri. T V Prabhu,
      No: 19/A, H. Siddaiah road, Bengaluru-560002
</t>
  </si>
  <si>
    <t xml:space="preserve">S2HT-148 </t>
  </si>
  <si>
    <t xml:space="preserve">       The Propreitor/Manager, M/s. "Triguna Ikon", Building of M/s. Triguna Projects,
      No: 21, Arekempanahalli, 
      Hosur road, Bengaluru-560027
</t>
  </si>
  <si>
    <t xml:space="preserve">S1HT-224 </t>
  </si>
  <si>
    <t xml:space="preserve">   The Propreitor/ Manager,            M/s. Springs Hotel &amp; Spa,
      Building of Sri. M G Raghavendra,
      No: 19, Behind Urvashi theatre, 
      H. Siddaiah road, Bengaluru-560002 
</t>
  </si>
  <si>
    <t xml:space="preserve">S2HT-202 </t>
  </si>
  <si>
    <t xml:space="preserve">Sri. K. A. Ramaiaha Reddy,                                                                             
M/s. Kalyani Tech Park,
Sy No 24, Kundanhalli Vg., ITPL Main Road, Bengaluru-560066
</t>
  </si>
  <si>
    <t xml:space="preserve">S7HT-120 </t>
  </si>
  <si>
    <t>BF+GF+4UF+TF</t>
  </si>
  <si>
    <t>5x1010</t>
  </si>
  <si>
    <t xml:space="preserve">The Proprietor/Manager, M/s. Sri Vari Developers Building,                                                                           
M/s. Kalyani Tech Park,
Sy No 129/4, Kundanhalli Vg., ITPL Main Road, Bengaluru-560037.
</t>
  </si>
  <si>
    <t xml:space="preserve">S7HT-129 </t>
  </si>
  <si>
    <t>2x1000+ 1x750</t>
  </si>
  <si>
    <t>BF+GF+2UF</t>
  </si>
  <si>
    <t>1X365</t>
  </si>
  <si>
    <t xml:space="preserve">Sri Malla Reddy,                                                                           
M/s. Kalyani Tech Park,
Sy No 130/1, Kundanhalli, ITPL Main Road, Bengaluru-560037
</t>
  </si>
  <si>
    <t xml:space="preserve">S7HT-232 </t>
  </si>
  <si>
    <t>LB+UB+GF+3UF+TF</t>
  </si>
  <si>
    <t xml:space="preserve">The Proprietor/ Manager, M/s. Tanishq Gold Shop, C/o. SGR Build Tech Pvt Ltd, No.1/39, 
22nd cross, 11th main,Jayanagara 3rd block,  Bangalore-560011          
</t>
  </si>
  <si>
    <t>S1HT-179</t>
  </si>
  <si>
    <t xml:space="preserve">      Sri. Asish Krishna Swamy,M/s. KNK Builders, 
      New No: 359/95, 7th cross, 1st Block,  Ashoka pillar road, Near Madhavan park, Jayanagara,
      Bengaluru-560011
</t>
  </si>
  <si>
    <t xml:space="preserve">S1HT-217 </t>
  </si>
  <si>
    <t>30.06.2017</t>
  </si>
  <si>
    <t>62.5+15</t>
  </si>
  <si>
    <t xml:space="preserve">The Proprietor/ Manager, M/s. CADD Centre.
     “C/o. HBR Complex”, No: 328/1,  
     15th cross, 2nd Block,
Jayanagar, Bengaluru-560011
</t>
  </si>
  <si>
    <t>S1HT-148</t>
  </si>
  <si>
    <t xml:space="preserve">1x55 </t>
  </si>
  <si>
    <t xml:space="preserve">The Proprietor/ Manager, M/s. CROMA Showroom, Shravani Krishna Mnasion, 3rd Floor,
      No: 31(273),100feet road, 2nd Block, Jayanagar, Bengaluru-560011
</t>
  </si>
  <si>
    <t xml:space="preserve">S1HT-208 </t>
  </si>
  <si>
    <t xml:space="preserve">The Proprietor/ Manager,M/s. Future General India Insurance Company, Shravani Krishna Mansion, 3rd Floor
 No: 31(273),100feet road, 2nd Block, Jayanagar, Bengaluru-560011
</t>
  </si>
  <si>
    <t xml:space="preserve">Sri. H.B. Reddappa,
     “HBR Complex”, No: 328/1,  
     15th cross, 2nd Block,
      Jayanagar, Bengaluru-560011
</t>
  </si>
  <si>
    <t xml:space="preserve">The Branch Manager, M/s. HDFC Bank Ltd., 
 C/o. “Professional Court”, No: 27/7, 
      15th cross, 3rd Block, Jayanagar,  Bengaluru-560011
</t>
  </si>
  <si>
    <t xml:space="preserve">S1HT-70 </t>
  </si>
  <si>
    <t xml:space="preserve">      Sri. Krishna Reddy,
      M/s. CROMA Showroom, Shravani Krishna Mansion, No: 31,100feet road, 2nd Block, Jayanagar, Bengaluru-560011
</t>
  </si>
  <si>
    <t xml:space="preserve">Sri. Sundaresh &amp; Others,
      “Professional Court”, No: 27/7,  15th cross, 3rd Block, Jayanagar, Bengaluru-560011
</t>
  </si>
  <si>
    <t xml:space="preserve">1x35 </t>
  </si>
  <si>
    <t xml:space="preserve">The Proprietor/ Manager, M/s. Apple Kitchens Consultancy (P) Ltd.,
      (Toscano Restrauant)
New No: 359/95, 7th cross, 1st Block, Ashoka pillar road,Jayanagara ,Bengaluru-560011
</t>
  </si>
  <si>
    <t>Sri V Rajagopal Reddy, Bata Building, No.14/2, Kh No. 319/313/2, Bommasandra Vg., Hosur Main Road, Bengaluru-560099.</t>
  </si>
  <si>
    <t>CDPHT-705</t>
  </si>
  <si>
    <t>03.07.2017</t>
  </si>
  <si>
    <t>Basement +Ground + 4 Upper Floors</t>
  </si>
  <si>
    <t xml:space="preserve">Sri L.K Sathyanarayana &amp; Smt H Lakshminarasamma, No. 462/50/50/6, Ashoka Pillar Road, 2nd Block, Jayanagar, Bengaluru.
</t>
  </si>
  <si>
    <t>Same as 327</t>
  </si>
  <si>
    <t>Basement + Ground + 4 Upper Floors+ Terrace Floor</t>
  </si>
  <si>
    <t>Smt Alice Sequeira, S No. 5 &amp; 6, Kh. No. 213, Munnekolala, Marathalli, Bengaluru.</t>
  </si>
  <si>
    <t>Stilt +Ground + 4 Upper Floors</t>
  </si>
  <si>
    <t>Sri Prasad K.V.R and Premalatha K,
#153 &amp; 154, 4th Cross, J.P Nagar,
4th Phase, Dollars Layout, Bangalore.</t>
  </si>
  <si>
    <t>S6HT-290</t>
  </si>
  <si>
    <t>Sri M Venkata Reddy, No 12, BBMP , Kh No 427/371, Munniredyy Layout, Panathur, Bengaluru East Tq., Bengaluru.103</t>
  </si>
  <si>
    <t xml:space="preserve">Stilt +Ground + 4 Upper Floors only </t>
  </si>
  <si>
    <t>Sri C Brijesh Reddy , S/o H Chandra Reddy, Kh. No. 320/317/323/183/414, Doresanipalya, B.G Road, Bengaluru.</t>
  </si>
  <si>
    <t>Ground + 6 Upper Floors</t>
  </si>
  <si>
    <t>Sri P. Sukhanand Shetty, M/s. Mangalore Jewels Building,  #130, 8th Main Road, J.P. Nagar, 3rd Phase, Bengaluru-560078.</t>
  </si>
  <si>
    <t>S6HT-294</t>
  </si>
  <si>
    <t>13.07.2017</t>
  </si>
  <si>
    <t>Basement + Ground + 4 Upper Floors</t>
  </si>
  <si>
    <t xml:space="preserve">Sri Mohan Kumar V, #3, 9th Cross Road, Wilson Garden, Bengaluru.
</t>
  </si>
  <si>
    <t>Basement +Ground + 5 Upper Floors</t>
  </si>
  <si>
    <t xml:space="preserve">Sri. K. C. Nagesh Reddy, "Azim Premji University,  No.  106/2, B.Hosahalli Vg., Sarjapura Hobli, Anekal Tq., Bengaluru-562125.
</t>
  </si>
  <si>
    <t>ATBHT-154</t>
  </si>
  <si>
    <t>GF+5UF’s</t>
  </si>
  <si>
    <t xml:space="preserve">M/s Mamatha Constructions Pvt Ltd., #1038/1039, Sy. No. 126/2, Ananthanagara Phase II, Kammasandra Vg., Attibele Hobli, Anekal Tq.,, Bengaluru. 
</t>
  </si>
  <si>
    <t>Basement +Stilt +Ground +5 Upper floors</t>
  </si>
  <si>
    <t>Smt Leelabalappa, W/o Balappa,  " Millenium Plaza", Sy. No. 396/48, Huskur Gate, Hebbagodi Vg., Hosur Road, Bengaluru-560100</t>
  </si>
  <si>
    <t>CDPHT-709</t>
  </si>
  <si>
    <t>Mr. C. C. Venkatanarayan, M/s. Nikithas Building, No. 49, 46th Cross, Jayanagar, 8th Block, Bengaluru-560070.</t>
  </si>
  <si>
    <t>S1HT-296</t>
  </si>
  <si>
    <t>07.07.2017</t>
  </si>
  <si>
    <t>1x125+1x40</t>
  </si>
  <si>
    <t xml:space="preserve">Sri GuruPrasad B, M/s. B.  N. Rao Plaza Building,
#44, 24th Main, Puttenhalli Village,
7th Phase, J.P Nagar, Bangalore.-78
</t>
  </si>
  <si>
    <t>S6HT-297</t>
  </si>
  <si>
    <t xml:space="preserve"> Basement +Ground +4 Upper Floors</t>
  </si>
  <si>
    <t xml:space="preserve">Sri  Mariyam Sheela Joseph, GPA M/s  Saroja Builsers and Properties Ltd., Rep By C H Bhaskar, Sy. No. 114/4, Kh No. 228/114/4, Bhoganahalli, Bengaluru.
</t>
  </si>
  <si>
    <t>Basement +Ground + 4 Upper Floors only</t>
  </si>
  <si>
    <t xml:space="preserve">The Proprietor/ Manager, M/s Larsen &amp; Toubro Ltd., No. 12B, Sy. No. 35 &amp; 36, Balagaranahalli Vg., Attibele Hobli, Hosur Road, Bengaluru-562107.
</t>
  </si>
  <si>
    <t>ATBHT-157</t>
  </si>
  <si>
    <t>G+3UF,   G+2UF</t>
  </si>
  <si>
    <t xml:space="preserve">Sri Raghavappa Krishnamurthy &amp; Smt Padmavathi, No.16,  KIRA, Hosur Road, Bengaluru.
</t>
  </si>
  <si>
    <t>Stilt+ Ground +4 Upper floors</t>
  </si>
  <si>
    <t>M/s Karnataka Building &amp; Other Construction, Workers welfare Board, Koushalya Bhavan, B.G. Road, Bengaluru.</t>
  </si>
  <si>
    <t>Basement + Ground + 4 Upper Floors Only</t>
  </si>
  <si>
    <t>M/s Farah Poly Sacks Pvt Ltd., Rep. by Sadath Ali Khan, No.133, Lalbagh Road, Sudhamanagar, Bengaluru.</t>
  </si>
  <si>
    <t>Basement + Ground + 5 Upper Floors Only</t>
  </si>
  <si>
    <t xml:space="preserve">Mr Nagarajiah, No.54 &amp; 55, Kh No. 61/289/54/55, Raghuvanahalli, Uttarahalli, Hobli, Bengaluru.
</t>
  </si>
  <si>
    <t>Basement +Ground +4 Upper Floors</t>
  </si>
  <si>
    <t xml:space="preserve">M/s RGA Software System Pvt Ltd., No. 366, 3rd Block, Koramangala, Bengaluru - 560034
</t>
  </si>
  <si>
    <t>Basement + Ground + 3 Upper Floors+ Terrace Floor</t>
  </si>
  <si>
    <t>M/s Sita Bhateja’s Speciality Hospital, NO #8 &amp; 9,
 O’ Shaughnessy Road, Shanti Nagra, 
Opp Divyashree Chambers, Bangalore</t>
  </si>
  <si>
    <t>S2HT73</t>
  </si>
  <si>
    <t>160+100</t>
  </si>
  <si>
    <t>M/s Apollo Health &amp; lifestyle Ltd., C/o Narendra Singh &amp; Jagjeeth Kaur, Sy. No. 123/1, Kh No. 101/209 &amp; 101/210, Kundanahalli, Bengaluru</t>
  </si>
  <si>
    <t>Upper basement + Lower basement + ground+ 4 Upper floors</t>
  </si>
  <si>
    <t>Smt B H Chaitra, No. 37, Old No. 94, 1st Cross, Tavarekere, Bengaluru.</t>
  </si>
  <si>
    <t xml:space="preserve"> Stilt + Ground + 4 Upper Floors</t>
  </si>
  <si>
    <t>M/s Niranjan Industries, #7/1, Bannerghatta Main Road, J.P. Nagar, 3rd Phase, Bengaluru – 560078.</t>
  </si>
  <si>
    <t>Shankuntalamma, No. 28, 80  ft.. Road,  Kathriguppa Main Road, B.S.K. 3rd Stage, Bengaluru-560085.</t>
  </si>
  <si>
    <t>Basement + Ground +5 Upper floors</t>
  </si>
  <si>
    <t>Mr H N Deepak, #32, Kh No 198/32/158/190/170, Yelachanahalli Industrial Layout, 1st Stage, Bengaluru.</t>
  </si>
  <si>
    <t>Sri Devaraj Ranka, KMYF Building, No. 135, 13th Main Road, 4th T Block, Jayanagar, Bengaluru-560041.</t>
  </si>
  <si>
    <t>S1HT-234</t>
  </si>
  <si>
    <t>Smt S R Chandrakala &amp;  S A Shankar Babu, M/s. Om Shakti Durga Sai Building, No.28, 80  ft.. Road, Revenue Layout, Radhakrishna Layout, Bengaluru-560070.</t>
  </si>
  <si>
    <t>S9HT-135</t>
  </si>
  <si>
    <t>s9</t>
  </si>
  <si>
    <t>Smt Narayana, No.23, ( Old No. 59-60) 22nd Cross, BTM 2nd Stage, Rashtrakavikuvempunagar, Bengaluru.</t>
  </si>
  <si>
    <t>Sri D B Hemath Kumar &amp; D.B Sharath, Kumar GPA holder, M/s Vikram structures Pvt Ltd., #13, 100  ft.. Ring Road, BTM 2nd Stage, Bengaluru</t>
  </si>
  <si>
    <t xml:space="preserve"> Basement + Ground +4  Upper Floors+ Terrace Floor</t>
  </si>
  <si>
    <t>Sri Gopal Reddy, Sy. No. 84/1, Kh No. 1163, Panathur Vg., Bengaluru.</t>
  </si>
  <si>
    <t xml:space="preserve">Basement +Ground + 3 Upper Floors+ Terrace Floor </t>
  </si>
  <si>
    <t>Sri Rajappa, #53, 1st Cross, BTM Layout 2nd Stage, Bengaluru.</t>
  </si>
  <si>
    <t>Mr Imtiaz Ahmed Siddique, No. 974 Bed, Koramanagala, 4th Block, Bengaluru-34.</t>
  </si>
  <si>
    <t>Basement +Ground + 4 Upper Floors + Terrace Floor</t>
  </si>
  <si>
    <t>Sri Mithun Reddy, No.91, Munnekolala, extension, Outer Ring Road, Bengaluru.</t>
  </si>
  <si>
    <t>Stilt + Ground + 4 Upper Floors</t>
  </si>
  <si>
    <t>M/s Heritage Land marks Pvt. Ltd., No. 304, 2nd Main, Jakkasandra, Koramangala, Bengaluru.</t>
  </si>
  <si>
    <t>Basement + Ground + 5 Upper Floors</t>
  </si>
  <si>
    <t>The Assistant Executive Engineer and Head of Engineering section, National Institute of Mental Health &amp; Neuro Sciences, Bengaluru- 560029.</t>
  </si>
  <si>
    <t xml:space="preserve">Central Government Installation </t>
  </si>
  <si>
    <t>Nirmala, 77/1, Panathur, Bengaluru</t>
  </si>
  <si>
    <t>M/s Zed Constructions, K.N. Zubair Ahmed, No. 90, Industrial Layout, Jyothi Nivas, College Road, Koramangala, Bengaluru.</t>
  </si>
  <si>
    <t>The Proprietor/ Manager, Sri Gopal Krishna Somyaji &amp; M Geetha, M/s. Sri Gandha Arcade, #564/564-1, 9th Cross 3rd Phase, J.P Nagar, Bengaluru-560078.</t>
  </si>
  <si>
    <t>S6HT-307</t>
  </si>
  <si>
    <t>13,07.2017</t>
  </si>
  <si>
    <t>Stilt Floor  + Ground Floor +5 Upper Floors</t>
  </si>
  <si>
    <t>Smt Ammayamma, Lakshmamma, Sri Papaiah Reddy &amp; Krishnappa, No.19/2B1, 917/2B, 19/2B3A, K No. 916/19/2B1, 917/19/2B2, 918/19/2B3A, Marathalli, Bengaluru.</t>
  </si>
  <si>
    <t>Smt Mahalkashmi and Shivaram K H, No. 4013 &amp; 4014 VHBCS Layout, Girinagar 4th Phase, BSK 3rd Stage, Bengaluru.</t>
  </si>
  <si>
    <t>Stilt  +Ground +4 Upper floors</t>
  </si>
  <si>
    <t>The Proprietor/ Manager, M/s. Lords Eco INN, C/o. N. V. Prasad, #157 &amp; 158, 8th Cross, 10th Main Road,  Bengaluru City Co- op Society, 6th Cross , 1st Block, Jayanagara, Bengaluru-560011.</t>
  </si>
  <si>
    <t>S1HT-237</t>
  </si>
  <si>
    <t>M/s Rainbow Hospitals Pvt Ltd., C/o Mr C Janardhana Raju and Vasanth J Raju, #465, 363,2, 267/809/178/1, 630/778, Bannerghatta Road, Bilekahalli, Bengaluru.</t>
  </si>
  <si>
    <t>Basement + Ground +3 Upper floors+ Terrace Floor</t>
  </si>
  <si>
    <t>M/s Saab Engineering (Unit-4), No.116, Bommasandra, KIADB Industrial Area, Anekal Tq.,, Bengaluru.</t>
  </si>
  <si>
    <t xml:space="preserve">Sri Krishna Reddy,
#744, 15th Cross, J.P Nagar,
6th Phase, Bangalore.
</t>
  </si>
  <si>
    <t xml:space="preserve">Sri Nitesh Gupta and Others,
No 06, ward No 65, BDA 1st stage BTM layout, Bangalore.
</t>
  </si>
  <si>
    <t>Sri B S Alok,
#240/1/359/358/314/13/2/1,
Konanakunte Village, Kanakapura Main road, Bangalore.</t>
  </si>
  <si>
    <t>B R S Educational &amp; Charitable Trust,
No 317/2,  Bidarguppe Village,
Anekal Taluk, Bangalore.</t>
  </si>
  <si>
    <t>Mr T Prabhakar &amp; Sri T Srinivas Reddy,
No 84/1, 84/2, Dr Marigowda Road, Hosur main Road, Madiwala, Bangalore.</t>
  </si>
  <si>
    <t>Basement + Ground + 4 Upper Floors+Terrace Floor</t>
  </si>
  <si>
    <t xml:space="preserve">Sri T V Srinivas Setty and Others,
No 13, 3rd Cross, Krishnamurthy Layout,
Tavarekere Main road, Bangalore.
</t>
  </si>
  <si>
    <t>Stilt+Ground + 5Upper Floors</t>
  </si>
  <si>
    <t xml:space="preserve">Smt B H Chaitra,
No.37, Old No. 94,
1st Cross, Tavarekere, Bangalore.
</t>
  </si>
  <si>
    <t>P Hema Reddy,
No 45/1, Varthur Main Road,
Marathalli, Bengaluru.</t>
  </si>
  <si>
    <t>6N</t>
  </si>
  <si>
    <t>Sri Gopal Krishna Somayaji and,
Smt M Geetha. No 564/564/1,
9th Cross, 3rd Phase,
J.P Nagar, Bangalore.</t>
  </si>
  <si>
    <t>7N</t>
  </si>
  <si>
    <t>Sri N K Kumar Represented by R G nail and R G Sunil,
No 3/B, Industrial Layout, Ejipura,
Koramangala, Bangalore</t>
  </si>
  <si>
    <t xml:space="preserve">The Joint Dierector(TB),
SDS and RGICD Campus,
DRS Post, Someshwara Nagara,
Hosur Road, Bangalore,
</t>
  </si>
  <si>
    <t xml:space="preserve">M/s Enable India,
No 473/B, Adugodi Main Road, 8th Block,
Koramangala, Bangalore-95
</t>
  </si>
  <si>
    <t>Girimiti Software Pvt. Ltd., Sy. No. 39/1, Kundanahalli Gate, Munnekolala, Bengaluru</t>
  </si>
  <si>
    <t xml:space="preserve">Smt Saroja,
No.16, Bhuvanappa Layout,
Madiwala, Bangalore-68
</t>
  </si>
  <si>
    <t xml:space="preserve">The General Manager,
M/s. Nandhini Milk Products,
KMF Complex, Dr. M.H. Marigowda Road, Dharmaram College (P), Bengaluru-560029.
</t>
  </si>
  <si>
    <t>M/s Shanthinekethan Homes,
No. 3, 2nd Cross, Opp. KIADB Quarters,
Bommasandra Indl. Area, Bengaluru-99</t>
  </si>
  <si>
    <t>8N</t>
  </si>
  <si>
    <t xml:space="preserve">The Director,
M/s Indira Gandhi Child Hospital,
Complex, Dharmaram College Post,
Bengaluru.
</t>
  </si>
  <si>
    <t xml:space="preserve">Sri Arun Kumar M,
Sy No 5/5, K No 309,
Thubarahalli Village,
Kundanahalli, Bnagalore.
</t>
  </si>
  <si>
    <t xml:space="preserve">M/s Ram Sai Projects,
Partners Sri Srinath Babu Amilineni &amp; Sri. V. Shivaprakash,
Site No. 610, Kh. No. 603, ‘C’ Block,
A.E.C.S Layout, Kundanahalli, Bengaluru.
</t>
  </si>
  <si>
    <t>9N</t>
  </si>
  <si>
    <t>Sri Vinod Kumar B. K. &amp; Sri. H. B. Rajendra,
No. 7, 7th Block, Koramangala, Bengaluru,
Ward No.-147 ( Old No. 67)</t>
  </si>
  <si>
    <t>Sri GuruPrasad B,
#44, 45 Kh No. 21/1 A, 24th Main, Puttenhalli Village,
J.P Nagar, Bangalore.-78</t>
  </si>
  <si>
    <t>M/s Kataria Builteck Pvt Ltd.,
Sy. No. 51/4, Kh. No. 1524/51, R. S. Layout, 
Hosur Road, Bommasandra Vg., 
Anekal Tq, Bengaluru Dist.</t>
  </si>
  <si>
    <t>10N</t>
  </si>
  <si>
    <t xml:space="preserve">M/s. Vitamin Palace,
“Sri Ranga”, No. 2/1, 1st Cross,
Hosur Main Road, Opp. Forum Mall,
Bengaluru- 560 029.
. 
</t>
  </si>
  <si>
    <t>11N</t>
  </si>
  <si>
    <t xml:space="preserve">M/s. 91Spring Board,
No. 2, Padmakumari Complex, 3rd Floor,
80 Ft. Road, 8th Block, Opp. N.G.V. Indoor Stadium, Kormanagala, Bengaluru- 560 095.
</t>
  </si>
  <si>
    <t>N11</t>
  </si>
  <si>
    <t>M/s. Shanthinikethan Homes, No.  3, 2nd Cross, Opp. KIADB Quarters, Bommasandra Industrial Area, Hosur Road, Anekal Tq., Bengaluru-560099.</t>
  </si>
  <si>
    <t>CDPHT-215</t>
  </si>
  <si>
    <t>1x125,                         1x62.5</t>
  </si>
  <si>
    <t>M/S CENTURY HOSPITAL SERVICES, SRI. KRISHNA MURTHY, #22/5, 8th Main, Tavarekere Main Road, CHIKKA ADUGODI, MADIVALA, Bengaluru.</t>
  </si>
  <si>
    <t>S4HT-293</t>
  </si>
  <si>
    <t>ANITHA SHRISHRIMAL, #8, K N  INDUSTRIAL Layout, "Glastic Building",  MDL, Bengaluru.</t>
  </si>
  <si>
    <t>S4HT-386</t>
  </si>
  <si>
    <t>M/s MEDI HOPE HOSPITAL &amp; RESEARCH CENTRE PVT LTD, # 114/1, MALLESHPALYA Main Road, NEW THIPPASANDRA, Bengaluru-75.</t>
  </si>
  <si>
    <t>S7HT-175</t>
  </si>
  <si>
    <t>M/s SURYA HOTEL, Opp.. PRESTIGE TECH PARK, Outer Ring Road,  Marathalli, Kadubeesanahalli, Bengaluru-37.</t>
  </si>
  <si>
    <t>S7HT-203</t>
  </si>
  <si>
    <t>M/s.  RELIANCE DIGITAL, ARVIND RAMREDDY, Outer Ring Road, , Munnekolalu, Bengaluru.</t>
  </si>
  <si>
    <t>S7HT-204</t>
  </si>
  <si>
    <t>1x160+1x125+1x250)</t>
  </si>
  <si>
    <t>M/S KRISHNA SUMMIT, No. 18, Outer Ring Road, Marathalli, Bengaluru-37.</t>
  </si>
  <si>
    <t>S7HT-216</t>
  </si>
  <si>
    <t>1X200+ 1X82.5</t>
  </si>
  <si>
    <t>M/s KUSHI PG, H.KRISHNAPPA, # 3043, Old No. 21 to 24, 17TH Cross, PRAGATHI Layout, DODDANEKUNDI, Bengaluru.</t>
  </si>
  <si>
    <t>S7HT-186</t>
  </si>
  <si>
    <t>Smt. BHAGYALAKSHMI Sy. No. 39/1, Kundanahalli Gate, Bengaluru.</t>
  </si>
  <si>
    <t>S7HT-108</t>
  </si>
  <si>
    <t>Dr K. Rudresh, #818, 8TH Block, N80  ft..  Road, Koramangala, Bengaluru.</t>
  </si>
  <si>
    <t>S4HT-425</t>
  </si>
  <si>
    <t>Smt. Narayanamma, Ravi M Reddy &amp; Shartah M Reddy, No.19, 1st Main, 40th Cross, Road, 8th Block, Jayanagara, Bengaluru-70</t>
  </si>
  <si>
    <t>S1HT-194</t>
  </si>
  <si>
    <t xml:space="preserve">Sri M. Chandrashekar and Smt. Vardamma,
Kh. No. 36, B.T.M 1st Stage, B.T.M Layout, Bengaluru,
Ward No. 172 (Old No. 65), P.I.D No. 65-45-36.
</t>
  </si>
  <si>
    <t xml:space="preserve">Sri K. A. Madhusudhan and Others, 
GPA Sri R. Vijay Shekar and Sri G. Kumar, 
No. 7, 100 Ft. Road, 5th Block 3rd Phase, 
B.S.K. 3rd Stage, Bengaluru -560085         
</t>
  </si>
  <si>
    <t xml:space="preserve">Sri P. Kalyana Chakravathi &amp; Others,
G.P.A. M/s. S. S. Builders &amp; Developers,
Sri Ananth G. Pai &amp; Smt. Asha M. Pai, Site No. 1193, Old K. No. 1960/1903/145/1193,
New K. No. 150200103101103410, Site No.1194 Old K. No. 1961/1904/145/1194,
New K. No. 150200103101103412, Site No. 1192 Old Khaneshmari No. 145/119,
New-E K. No. 150200103101103409, Sree Anatha Nagar Phase 2 Kammasandra Vg., 
Attibele Hobli, Anekal Tq.
</t>
  </si>
  <si>
    <t xml:space="preserve">Smt. Radha Prakash,
Site No. 04, Kh. No. 182,
Old Kh. No. 101, Sy. No. 123/1,
Kundanahalli Vg., K. R. Puram Hobli,
Bengaluru.
</t>
  </si>
  <si>
    <t>12N</t>
  </si>
  <si>
    <t xml:space="preserve">Sri P. Rajappa,
M/s. P. R. Buisness Centre,
Sy. No. 36/2 &amp; 37/1,
Kadubesanahalli, Marathalli Outer Ring Road,
Bengaluru- 560005
</t>
  </si>
  <si>
    <t xml:space="preserve">Smt. Narayanamma, W/o Late Sri S. S. Anantharaju,
No. 165/2, Kh. No. 244/238/229/165/2,
Bilekahalli Vg., Begur Hobli, Bengaluru,
Ward No. 187.
</t>
  </si>
  <si>
    <t xml:space="preserve">Mr. T. V. Venugopal,
No. 1767, 14th Main Road,
Kumaraswamy Layout, 1st Stage, Bengaluru.
</t>
  </si>
  <si>
    <t xml:space="preserve">M/s Apollo Bangalore Cradle,
No. 25, 46th Cross, 5th Block,
Near Raghavendra Swamy Mutt,
Jayanagar, Benagluru.
</t>
  </si>
  <si>
    <t>125+200</t>
  </si>
  <si>
    <t xml:space="preserve">Sri Munireddy,
Site No. 43/2, Munnekolala,
Varthur Hobli, Bengaluru East,
Ward No. 149.
</t>
  </si>
  <si>
    <t xml:space="preserve">Sri T. V. Venu Gopal,
No. 1767, 14th Main,
Kumarswamy Layout, 1st Stage, Bengaluru 560078
</t>
  </si>
  <si>
    <t xml:space="preserve">Sri H. Rajashekar,
Site No. 406/1, 405/2 &amp; 328/1,
7th Cross, Marathalli, Varthur Hobli,
Bengaluru East Tq.
</t>
  </si>
  <si>
    <t xml:space="preserve">Sri N. A. Ravi &amp; Smt. L. Shwetha,
Site No. 60, 59 &amp; 59A, B.B.M.P. Kh. No. 492/198/60, 
Near Outer Ring Road, Chinnappanahalli Vg., 
K. R. Puram Hobli, Ward No. 86, Bengaluru 37.
</t>
  </si>
  <si>
    <t xml:space="preserve">M/s. Coffee Day Global Ltd.,
No. 89/1, Raja Ikon, Outer Ring Road,
Marathalli, Bengaluru -37
</t>
  </si>
  <si>
    <t xml:space="preserve">Smt. Shashikala G.,
Site No. 16, Rajarajeshwari,
Kh. No. 173/16/161,
Yelachanahalli Industrial Layout,
Uttrahalli Hobli, Bengaluru South Tq.
</t>
  </si>
  <si>
    <t xml:space="preserve">Sri Srinivas Reddy,
M/s. Savovry Buisness Hotel,
No. 84, Hosur Main road,
Madiwala, Bengaluru.
</t>
  </si>
  <si>
    <t xml:space="preserve">Sri M. G. Raghavendra &amp; Sri G. K. Nanda Kumar,
No. 19, Siddiaiah Road, 
Bengaluru.
</t>
  </si>
  <si>
    <t xml:space="preserve">Smt. Sunitha J Asrani,
Kum. Nanda J Asrani,
Kum. Tanuja J Asrani, Kum. Soni J Asrani &amp; Kum. Santhosh J. Asrani.
No. 444, 6th Block, Koramangala, Bengalauru.
</t>
  </si>
  <si>
    <t xml:space="preserve">M/s. Rayalaseema Chefs,
No.88. 1st Floor, VIMS Hospital Building,Opp.  More  Mega Stores,
Outer Ring Road, Marathahalli, Bengaluru -  560 037.
</t>
  </si>
  <si>
    <t xml:space="preserve">Dr.Vijay Kumar.C.S&amp; Dr.Prabhavathi.V.
NO. 65, Doddaenakundi Village, Karthiknagar, Marathahalli, LRDE Layout, Outer Ring Road, Bengaluru.
</t>
  </si>
  <si>
    <t xml:space="preserve">M/s. Central Muslim Association of Karnataka,
No. 18/2, 13th A Cross, 2nd Block,
Jaynagara, Bengaluru.
</t>
  </si>
  <si>
    <t xml:space="preserve">M/s British Biologicals,
G. M. Pearl, No. 4, B. T. M. Layout,
1st stage, 1st Phase, Bengaluru -560 068  </t>
  </si>
  <si>
    <t xml:space="preserve">Mr. M. Chandra Shekar Naidu &amp;  Smt. Vardamma
No. 36, 20th Main, 1st Cross,
B.T.M. 1st Stage, 
Bengaluru – 560 068. 
</t>
  </si>
  <si>
    <t xml:space="preserve">M/s Dimensional Fianance Pvt. Ltd.,
No.18, 15th Cross, 6th Phase, J.P.Nagar,
Bengaluru. 
</t>
  </si>
  <si>
    <t>Smt. S. Srilakshmi &amp; Sri Pavan Kaumr S. S., 
No. 16, New NO. 04, 9th Main Road,
3rd Block, Jayanagara, Bengaluru-11</t>
  </si>
  <si>
    <t>1N</t>
  </si>
  <si>
    <t>Smt. Lakshmi Devi,
No. 03, Kh. No. 586/384/275,
Uttarahalli Vg., Bengaluru.</t>
  </si>
  <si>
    <t>M/s. Coextrix Technologies Pvt. Ltd 
No.218, 3rd Floor, 9th Cross, Above Punjab National Bank, 2nd Phase, J.P Nagar, Bangalore-560 078.</t>
  </si>
  <si>
    <t>2N</t>
  </si>
  <si>
    <t>Sri N. Narayana Swamy,
Sri M. G. Raghavendra &amp; Others,
No. 45, 22nd Cross, 3rd Block,
Jayanagara, Bengaluru-560011</t>
  </si>
  <si>
    <t>M/s. Pragathi Builders,
Rep by Mr. Molugiri Kiran Kumar,
Sy. No. 160/2A, Hebbagodi Vg.,
Anekal Tq., Bengaluru.</t>
  </si>
  <si>
    <t xml:space="preserve">Sri. G. Balasubramani,
Sy No-50, Green Garden Layout, 
Munnekolalu, Bengaluru
</t>
  </si>
  <si>
    <t>Sri. Jagamohan Sharma and Smt. Anjana Sharma,
No-156 &amp; 157, Kh No-187, CKB Layout,
Munnekolalu, Bengaluru</t>
  </si>
  <si>
    <t>Sri N. Gopala Krishna,
No. 63, 7th Main Road, Thavarekere Extn.,
Bengaluru.</t>
  </si>
  <si>
    <t>3N</t>
  </si>
  <si>
    <t>Mr. Ashwathnarayana Reddy,
No. 110/6, Kundanahalli Vg.,
K. R. Puram Hobli, Bengaluru East Tq., Bengaluru.</t>
  </si>
  <si>
    <t xml:space="preserve">M/s. N. D. Developers Pvt. Ltd.,
No. 73/74/113, 16th Main,
BTM Layout, 2nd stage,
J. P. Nagara, Bengaluru.
</t>
  </si>
  <si>
    <t xml:space="preserve">Sri Venktegowda,
No. 428, 80 Ft. Road, 6th Block,
Koramangala, Bengaluru.
</t>
  </si>
  <si>
    <t xml:space="preserve">Sri. M Krishnappa, No. 1370, 103/1, 103/1, Uttarahalli Bengaluru
</t>
  </si>
  <si>
    <t>M/s Sri Venkateshwara Exports,
Sri. L. Venugopal, No. 27,
80 Ft. Main Road, 6th Block,
Koramangala, Bengaluru.</t>
  </si>
  <si>
    <t xml:space="preserve">Sri Ananda Reddy M. G.,
“Grey Rock”
No. 10, 24th Main, 1st Phase,
J. P. Nagara, Bengaluru-78
</t>
  </si>
  <si>
    <t>A VENKATESH  &amp; Others. M/s  A.M.P LAZA, # 89, OLD Airport Road, Bengaluru-560017.</t>
  </si>
  <si>
    <t>S3HT-097</t>
  </si>
  <si>
    <t>P Vasundara, P Vikas &amp; P Vishwas, #72, 15th Cross Road, 3rd Phase, J P Nagar, Bengaluru.</t>
  </si>
  <si>
    <t>S6HT-281</t>
  </si>
  <si>
    <t>Chandra Reddy, No-14, Annex Building, 100ft Road, BTM Stage, Bengalkuru</t>
  </si>
  <si>
    <t>S4HT-297</t>
  </si>
  <si>
    <t>160+45</t>
  </si>
  <si>
    <t>M/S Principal, ITI, Hosur Road, Bengaluru.</t>
  </si>
  <si>
    <t>S1HT-004</t>
  </si>
  <si>
    <t>M/S K V Sathyanarayana Raju &amp; K V Bhaskar Raju, Basavanagudi. Bengaluru.</t>
  </si>
  <si>
    <t>S1HT-014</t>
  </si>
  <si>
    <t>M/s Khadar Mohiddin, #193/73/3A,  R.V. Road, Jayanagar, Bengaluru (Santota So ft.wear)</t>
  </si>
  <si>
    <t>S1HT-021</t>
  </si>
  <si>
    <t>The Executive Engineer, Mahanagar Palike Shopping Complex, 2nd Block, Jayanagara, Bengaluru.</t>
  </si>
  <si>
    <t>S1HT-037</t>
  </si>
  <si>
    <t>The Asst. Ex. Engineer(El.), Karmikara Bhavana, B.G. Road, Bengaluru.</t>
  </si>
  <si>
    <t>S1HT-044</t>
  </si>
  <si>
    <t>M/s Narendra Raju, # 452-16/3, 27th Cross, 4th Block, Jayanagar, Bengaluru. [Sony World]</t>
  </si>
  <si>
    <t>S1HT-060</t>
  </si>
  <si>
    <t>Rajalakshmi Plaza, No.  20 South End Road, Basavangudi, Bengaluru.</t>
  </si>
  <si>
    <t>S1HT-075</t>
  </si>
  <si>
    <t>Sanjana Complex, 74 No. 2 Elephant Rock Road, 3rd Block Jaynagar, Bengaluru. (Spencer's)</t>
  </si>
  <si>
    <t>S1HT-103</t>
  </si>
  <si>
    <t>180+320</t>
  </si>
  <si>
    <t>Sri B. S. Alok, # 404/405/49-14, 28th 'C' Cross, Geetha Colony, Jayanagar, Bengaluru. (Rakshatha Fashion)</t>
  </si>
  <si>
    <t>S1HT-130</t>
  </si>
  <si>
    <t xml:space="preserve">Smt. Vijaya, #61,  A. K Colony, K. R. Road, Jayanagar, Bengaluru. (Opp. to Reddyis Petrol Bunk ( S.B.I. )) </t>
  </si>
  <si>
    <t>S1HT-136</t>
  </si>
  <si>
    <t>Sri. C. Kanthilal, #63/3, 6th Block, Jayanagar, Bengaluru. (near Reddy's Petrol Bunk, K.R Road)</t>
  </si>
  <si>
    <t>S1HT-138</t>
  </si>
  <si>
    <t>Sri V. Balakrishna Raju, # 393/394-82, 11th Main, 4th Block, Jayanagar, Bengaluru. [Prince Jewl. &amp; Deepam Silks]</t>
  </si>
  <si>
    <t>S1-HT139</t>
  </si>
  <si>
    <t>Sri. B.N.K. Sarathy, #459/30, 30th Cross, 4th Block, Jayanagar, Bengaluru. [Hotel Mayya's] (Near Old S/D &amp; Opp to Ganesha Temple)</t>
  </si>
  <si>
    <t>S1HT-141</t>
  </si>
  <si>
    <t>The Principal, Government College of Pharmacy, Subbiaha Circle, Lalbagh Road, Bengaluru. (Next to S2HT 99)</t>
  </si>
  <si>
    <t>S2HT-189</t>
  </si>
  <si>
    <t>M/s. Delhi Public School, 11th KM, Yelachenahalli Industrial Area, Kanakapura Road, Konanakunte Post, Bengaluru-560062</t>
  </si>
  <si>
    <t>S5HT-033</t>
  </si>
  <si>
    <t>2x45+1x62.5</t>
  </si>
  <si>
    <t>Karishma Construction Rep. by. G.P.Srinivas &amp; Others, Site No. 19 &amp; 20, Raja Gardenia Layout, Thurahalli, Uttarahalli, Bengaluru.</t>
  </si>
  <si>
    <t>S5HT-123</t>
  </si>
  <si>
    <t>M/s. XAVIER EDUCATION TRUST,  RYAN INTERNATIONAL SCHOOL, Kundalahalli, Bengaluru.</t>
  </si>
  <si>
    <t>S7HT-016</t>
  </si>
  <si>
    <t>M/s. Skyline Developers (P) Ltd., Sri. Avinash Prabhu &amp; Khusro Khalid Ahmed,
"Vista" #787, 15th Cross,
1st Phase, J P Nagar, 
Bengaluru</t>
  </si>
  <si>
    <t>S6HT-277</t>
  </si>
  <si>
    <t>Sri B.M. Anand, #29 &amp; 19, 7th Main Road, 4th Block, Jayanagar, Bengaluru. (Behind Ganesha Temple) Vasan Eye Care .</t>
  </si>
  <si>
    <t xml:space="preserve">The Managing Director, BMTC, 4th Block, Jayanagar, Bengaluru. Bus Stand </t>
  </si>
  <si>
    <t>S1HT-145</t>
  </si>
  <si>
    <t>Smt. Sajini Pathikonda, #69, 12th Main Road, 3rd Block, Jayanagar, Bengaluru. (MENTORIS)</t>
  </si>
  <si>
    <t>S1HT-146</t>
  </si>
  <si>
    <t>Sri. V. R. Muralidhar, #602/1, 45th Cross, 8th Block, Jayanagar, Bengaluru. (Near Banashankari Bus Stand)</t>
  </si>
  <si>
    <t>S1-HT152</t>
  </si>
  <si>
    <t>Sri A. Bhaskar, Managing Director, M/s S.V.G. Hotels, #1, 14th Cross, 2nd Block, Jayanagar, Bengaluru. (Opp. To Bengaluru Hospital)</t>
  </si>
  <si>
    <t>S1-HT153</t>
  </si>
  <si>
    <t>Sri G. Baskar Naidu &amp; Others, #52, 12th Main, 4th Block, Jayanagar, Bengaluru. (Next to Adiga's Hotel)</t>
  </si>
  <si>
    <t>S1-HT155</t>
  </si>
  <si>
    <t>Smt. Uma. S. Pai &amp; Others, #220, 39th 'A' Cross, 9th Main Road, 5th Block, Jayanagar, Bengaluru. (Near Telephone Exchange)</t>
  </si>
  <si>
    <t>S1-HT169</t>
  </si>
  <si>
    <t>M/s Rongoli Sarees Ltd., Rep. by Sri Mohan Kumar Jain, #18, 27th Cross, 4th Block, Jayanagar, Bengaluru. (Near Sony Center)</t>
  </si>
  <si>
    <t>S1HT-170</t>
  </si>
  <si>
    <t>Sri. Krishna Reddy. N.A. &amp; Others, Old No. 50, New No. 157, 9th Main, 3rd Block, Jayanagar, Bengaluru (Near Malbar Gold, [JOS ALUKKAS])</t>
  </si>
  <si>
    <t>S1HT-171</t>
  </si>
  <si>
    <t>Sri R. Mahesh Kumar, G.P.A.: Sri R. Nanda Kumar, #14, 39th 'B' Cross, 9th Main Road, 5th Block, Jayanagar, Bengaluru. (Near Telephone Exchange &amp; Next to National Co-Op Bank)</t>
  </si>
  <si>
    <t>S1HT-173</t>
  </si>
  <si>
    <t>Sri J.E. Chandrashekar &amp; Others, # 299/D/B, New # 50, 9th Main, 5th Block, Jayanagar, Bengaluru.</t>
  </si>
  <si>
    <t>S1HT-186</t>
  </si>
  <si>
    <t>M/s Karnataka State Co-Operative Urban Bank, No. 132, K.H. Road, Bengaluru.</t>
  </si>
  <si>
    <t>S2HT-043</t>
  </si>
  <si>
    <t xml:space="preserve">M/s Choudry  Inn's Pvt Ltd., No. 1, Langford Road Garden,  Lalbagh Road, Bengaluru-27.  (Sathyam Computers near fly over) </t>
  </si>
  <si>
    <t>S2HT-056</t>
  </si>
  <si>
    <t>M/s H Nabhi Raj, No. 11, Hosur Road, Adugodi, Bengaluru. Sri Nidhi Kalyan Mantap, (next to petrol bunk)</t>
  </si>
  <si>
    <t>S2HT-077</t>
  </si>
  <si>
    <t>Sri K. S. Sudharshan, No. 78,  Mission Road, Bengaluru. (Sudarshan Silks)</t>
  </si>
  <si>
    <t>S2HT-099</t>
  </si>
  <si>
    <t>Sri. K.M. Basavaraj, # 77/1 (37), Lalbagh Road, Near fly over, Sampangirama Nagara, Bangalroe. (CENTURION Bank)</t>
  </si>
  <si>
    <t>S2HT-117</t>
  </si>
  <si>
    <t>Sri K. H Doddaswamnaiaha, #14, 11th Main Road, 3rd Block, Jayanagar, Bengaluru. (Next to Max Life)</t>
  </si>
  <si>
    <t>S1HT-203</t>
  </si>
  <si>
    <t xml:space="preserve">M/s. Gururaya Construction, Sri. Shankara R Peruri &amp; Amarjyothi Peruri, No. 759, 8th Main, 3rd Phase, J.P Nagar, Bangalore-560078. </t>
  </si>
  <si>
    <t>S6HT-216</t>
  </si>
  <si>
    <t>527a</t>
  </si>
  <si>
    <t>The Manager, M/s. ICICI Bank, Ground Floor, M/s. Gururaya Construction, No. 759, 8th Main, 3rd Phase, J.P Nagar, Bangalore-560078</t>
  </si>
  <si>
    <t>527B</t>
  </si>
  <si>
    <t>M/s. Net Zealius Services India (P) Ltd., 3rd Floor, C/o M/s. Gururaya Construction, No. 759, 8th Main, 3rd Phase, J.P Nagar, Bangalore-560078</t>
  </si>
  <si>
    <t>527c</t>
  </si>
  <si>
    <t>The Manager, Andhra Bank, Ground Floor, C/o M/s. Gururaya Construction, No. 759, 8th Main, 3rd Phase, J.P Nagar, Bangalore-560078</t>
  </si>
  <si>
    <t>527d</t>
  </si>
  <si>
    <t>M/s. Ineight India Pvt. Ltd., 2nd Floor, C/o M/s. Gururaya Construction, No. 759, 8th Main, 3rd Phase, J.P Nagar, Bangalore-560078</t>
  </si>
  <si>
    <t>527e</t>
  </si>
  <si>
    <t xml:space="preserve">Kamat Yatrinivas (P) Ltd., "Kamat Swaad", Ground Floor, C/o M/s. Gururaya Construction, No. 759, 8th Main, 3rd Phase, J.P Nagar, Bengaluru-560078. </t>
  </si>
  <si>
    <t>The Propreitor/ Manager, M/s. Golden Fabricators ( Building of Smt. M. Lakhsmi), No. 59, Jew Industrial Estate, Yelachanahalli, 11th K. M., Kanakapura Road, Bengaluru-560062</t>
  </si>
  <si>
    <t>S5HT-087</t>
  </si>
  <si>
    <t>17.05.17</t>
  </si>
  <si>
    <t>GF+4UF</t>
  </si>
  <si>
    <t>M/s Urvashi Theatre, No. 40, Lalbagh Road, Bangalore- 560027</t>
  </si>
  <si>
    <t>M/s. Tulsi Theatre, Marathalli, Bengaluru-37</t>
  </si>
  <si>
    <t>M/s Pyramid Entertainment India Pvt Ltd, No. 44/1, K.H Road, Bangalore- 560027</t>
  </si>
  <si>
    <t>M/s Sri BAlaji Theatre, S.S Entertainments, #21, Kasi Vishweshwara Temple Street, Vannerpet, Bangalore-560047</t>
  </si>
  <si>
    <t>M/s Eshwari Theatre, 43/2, 3rd stage Banashankari, 100ft feet ring road,Bangalore-85</t>
  </si>
  <si>
    <t>M/s BNM Institute of Technology, PB No: 7087, 12th Main, BSK 2nd Stage, Bengaluru.</t>
  </si>
  <si>
    <t>100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</si>
</sst>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9"/>
      <color rgb="FF000000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</font>
    <font>
      <sz val="12"/>
      <color rgb="FF000000"/>
      <name val="Times New Roman"/>
      <family val="1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13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>
      <alignment wrapText="1"/>
    </xf>
    <xf numFmtId="0" fontId="15" fillId="0" borderId="0"/>
    <xf numFmtId="0" fontId="2" fillId="0" borderId="0">
      <alignment wrapText="1"/>
    </xf>
    <xf numFmtId="0" fontId="2" fillId="0" borderId="0"/>
    <xf numFmtId="0" fontId="9" fillId="0" borderId="0" applyAlignment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82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Fill="1" applyBorder="1" applyAlignment="1">
      <alignment wrapText="1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/>
    <xf numFmtId="0" fontId="18" fillId="2" borderId="1" xfId="3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8" fillId="2" borderId="1" xfId="5" applyFont="1" applyFill="1" applyBorder="1" applyAlignment="1">
      <alignment horizontal="center" vertical="center" wrapText="1"/>
    </xf>
    <xf numFmtId="0" fontId="18" fillId="2" borderId="1" xfId="20" applyFont="1" applyFill="1" applyBorder="1" applyAlignment="1">
      <alignment horizontal="center" vertical="center" wrapText="1"/>
    </xf>
    <xf numFmtId="0" fontId="18" fillId="2" borderId="1" xfId="8" applyFont="1" applyFill="1" applyBorder="1" applyAlignment="1">
      <alignment horizontal="center" vertical="center" wrapText="1"/>
    </xf>
    <xf numFmtId="0" fontId="16" fillId="2" borderId="1" xfId="5" applyFont="1" applyFill="1" applyBorder="1" applyAlignment="1">
      <alignment horizontal="center" vertical="center" wrapText="1"/>
    </xf>
    <xf numFmtId="0" fontId="16" fillId="2" borderId="1" xfId="19" applyFont="1" applyFill="1" applyBorder="1" applyAlignment="1">
      <alignment horizontal="center" vertical="center" wrapText="1"/>
    </xf>
    <xf numFmtId="0" fontId="16" fillId="2" borderId="1" xfId="20" applyFont="1" applyFill="1" applyBorder="1" applyAlignment="1">
      <alignment horizontal="center" vertical="center" wrapText="1"/>
    </xf>
    <xf numFmtId="0" fontId="16" fillId="2" borderId="1" xfId="8" applyFont="1" applyFill="1" applyBorder="1" applyAlignment="1">
      <alignment horizontal="center" vertical="center" wrapText="1"/>
    </xf>
    <xf numFmtId="0" fontId="21" fillId="0" borderId="1" xfId="1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</cellXfs>
  <cellStyles count="25">
    <cellStyle name="Normal" xfId="0" builtinId="0"/>
    <cellStyle name="Normal 10" xfId="5"/>
    <cellStyle name="Normal 10 3" xfId="10"/>
    <cellStyle name="Normal 11" xfId="3"/>
    <cellStyle name="Normal 12" xfId="4"/>
    <cellStyle name="Normal 13" xfId="8"/>
    <cellStyle name="Normal 14" xfId="2"/>
    <cellStyle name="Normal 15" xfId="20"/>
    <cellStyle name="Normal 17" xfId="23"/>
    <cellStyle name="Normal 18" xfId="24"/>
    <cellStyle name="Normal 2 2" xfId="1"/>
    <cellStyle name="Normal 2 2 2 2" xfId="9"/>
    <cellStyle name="Normal 2 2 3" xfId="18"/>
    <cellStyle name="Normal 2 3 3" xfId="12"/>
    <cellStyle name="Normal 2 4" xfId="14"/>
    <cellStyle name="Normal 20" xfId="22"/>
    <cellStyle name="Normal 25" xfId="21"/>
    <cellStyle name="Normal 3" xfId="6"/>
    <cellStyle name="Normal 3 2" xfId="17"/>
    <cellStyle name="Normal 3 3 2" xfId="13"/>
    <cellStyle name="Normal 4 2 2" xfId="7"/>
    <cellStyle name="Normal 4 4" xfId="16"/>
    <cellStyle name="Normal 5 3" xfId="15"/>
    <cellStyle name="Normal 9" xfId="19"/>
    <cellStyle name="Normal_Sheet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5"/>
  <sheetViews>
    <sheetView tabSelected="1" workbookViewId="0">
      <selection activeCell="J91" sqref="J91"/>
    </sheetView>
  </sheetViews>
  <sheetFormatPr defaultRowHeight="15" x14ac:dyDescent="0.25"/>
  <sheetData>
    <row r="1" spans="1:30" x14ac:dyDescent="0.25">
      <c r="A1" s="70" t="s">
        <v>389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2"/>
    </row>
    <row r="2" spans="1:30" ht="54" x14ac:dyDescent="0.25">
      <c r="A2" s="69" t="s">
        <v>235</v>
      </c>
      <c r="B2" s="69" t="s">
        <v>236</v>
      </c>
      <c r="C2" s="73" t="s">
        <v>237</v>
      </c>
      <c r="D2" s="69" t="s">
        <v>238</v>
      </c>
      <c r="E2" s="69"/>
      <c r="F2" s="69"/>
      <c r="G2" s="69"/>
      <c r="H2" s="69"/>
      <c r="I2" s="69"/>
      <c r="J2" s="69" t="s">
        <v>0</v>
      </c>
      <c r="K2" s="69"/>
      <c r="L2" s="69" t="s">
        <v>239</v>
      </c>
      <c r="M2" s="68"/>
      <c r="N2" s="68"/>
      <c r="O2" s="69" t="s">
        <v>240</v>
      </c>
      <c r="P2" s="68"/>
      <c r="Q2" s="69" t="s">
        <v>241</v>
      </c>
      <c r="R2" s="68"/>
      <c r="S2" s="67" t="s">
        <v>242</v>
      </c>
      <c r="T2" s="68"/>
      <c r="U2" s="67" t="s">
        <v>243</v>
      </c>
      <c r="V2" s="67" t="s">
        <v>244</v>
      </c>
      <c r="W2" s="67" t="s">
        <v>245</v>
      </c>
      <c r="X2" s="68"/>
      <c r="Y2" s="69" t="s">
        <v>246</v>
      </c>
      <c r="Z2" s="68"/>
      <c r="AA2" s="68"/>
      <c r="AB2" s="68"/>
      <c r="AC2" s="2" t="s">
        <v>2</v>
      </c>
      <c r="AD2" s="3" t="s">
        <v>247</v>
      </c>
    </row>
    <row r="3" spans="1:30" ht="57.75" x14ac:dyDescent="0.25">
      <c r="A3" s="69"/>
      <c r="B3" s="69"/>
      <c r="C3" s="73"/>
      <c r="D3" s="3" t="s">
        <v>248</v>
      </c>
      <c r="E3" s="4" t="s">
        <v>249</v>
      </c>
      <c r="F3" s="3" t="s">
        <v>250</v>
      </c>
      <c r="G3" s="3" t="s">
        <v>3</v>
      </c>
      <c r="H3" s="3" t="s">
        <v>4</v>
      </c>
      <c r="I3" s="3" t="s">
        <v>5</v>
      </c>
      <c r="J3" s="3" t="s">
        <v>251</v>
      </c>
      <c r="K3" s="4" t="s">
        <v>252</v>
      </c>
      <c r="L3" s="3" t="s">
        <v>239</v>
      </c>
      <c r="M3" s="3" t="s">
        <v>4</v>
      </c>
      <c r="N3" s="3" t="s">
        <v>390</v>
      </c>
      <c r="O3" s="3" t="s">
        <v>6</v>
      </c>
      <c r="P3" s="3" t="s">
        <v>7</v>
      </c>
      <c r="Q3" s="3" t="s">
        <v>6</v>
      </c>
      <c r="R3" s="3" t="s">
        <v>7</v>
      </c>
      <c r="S3" s="3" t="s">
        <v>8</v>
      </c>
      <c r="T3" s="3" t="s">
        <v>253</v>
      </c>
      <c r="U3" s="67"/>
      <c r="V3" s="67"/>
      <c r="W3" s="3" t="s">
        <v>9</v>
      </c>
      <c r="X3" s="3" t="s">
        <v>254</v>
      </c>
      <c r="Y3" s="3" t="s">
        <v>10</v>
      </c>
      <c r="Z3" s="3" t="s">
        <v>3</v>
      </c>
      <c r="AA3" s="3" t="s">
        <v>4</v>
      </c>
      <c r="AB3" s="3" t="s">
        <v>390</v>
      </c>
      <c r="AC3" s="3" t="s">
        <v>255</v>
      </c>
      <c r="AD3" s="3" t="s">
        <v>11</v>
      </c>
    </row>
    <row r="4" spans="1:30" ht="228" x14ac:dyDescent="0.25">
      <c r="A4" s="5">
        <v>1</v>
      </c>
      <c r="B4" s="5" t="s">
        <v>256</v>
      </c>
      <c r="C4" s="6" t="s">
        <v>391</v>
      </c>
      <c r="D4" s="7"/>
      <c r="E4" s="7"/>
      <c r="F4" s="5"/>
      <c r="G4" s="8"/>
      <c r="H4" s="8"/>
      <c r="I4" s="8"/>
      <c r="J4" s="8"/>
      <c r="K4" s="8"/>
      <c r="L4" s="8" t="s">
        <v>392</v>
      </c>
      <c r="M4" s="8" t="s">
        <v>393</v>
      </c>
      <c r="N4" s="8">
        <v>950</v>
      </c>
      <c r="O4" s="8">
        <v>1</v>
      </c>
      <c r="P4" s="8">
        <v>1</v>
      </c>
      <c r="Q4" s="8"/>
      <c r="R4" s="8"/>
      <c r="S4" s="5"/>
      <c r="T4" s="5"/>
      <c r="U4" s="5"/>
      <c r="V4" s="5"/>
      <c r="W4" s="5">
        <v>4</v>
      </c>
      <c r="X4" s="5">
        <v>0</v>
      </c>
      <c r="Y4" s="5" t="s">
        <v>394</v>
      </c>
      <c r="Z4" s="5">
        <v>2</v>
      </c>
      <c r="AA4" s="8" t="s">
        <v>395</v>
      </c>
      <c r="AB4" s="5">
        <v>285</v>
      </c>
      <c r="AC4" s="8" t="s">
        <v>396</v>
      </c>
      <c r="AD4" s="8" t="s">
        <v>397</v>
      </c>
    </row>
    <row r="5" spans="1:30" ht="216" x14ac:dyDescent="0.25">
      <c r="A5" s="5">
        <v>2</v>
      </c>
      <c r="B5" s="5" t="s">
        <v>12</v>
      </c>
      <c r="C5" s="6" t="s">
        <v>398</v>
      </c>
      <c r="D5" s="7"/>
      <c r="E5" s="7"/>
      <c r="F5" s="5"/>
      <c r="G5" s="8"/>
      <c r="H5" s="8"/>
      <c r="I5" s="8"/>
      <c r="J5" s="8"/>
      <c r="K5" s="8"/>
      <c r="L5" s="8" t="s">
        <v>392</v>
      </c>
      <c r="M5" s="8" t="s">
        <v>399</v>
      </c>
      <c r="N5" s="8">
        <v>1500</v>
      </c>
      <c r="O5" s="8">
        <v>1</v>
      </c>
      <c r="P5" s="8">
        <v>2</v>
      </c>
      <c r="Q5" s="8"/>
      <c r="R5" s="8"/>
      <c r="S5" s="5"/>
      <c r="T5" s="5"/>
      <c r="U5" s="5"/>
      <c r="V5" s="5"/>
      <c r="W5" s="5">
        <v>4</v>
      </c>
      <c r="X5" s="5">
        <v>2</v>
      </c>
      <c r="Y5" s="5" t="s">
        <v>394</v>
      </c>
      <c r="Z5" s="5">
        <v>3</v>
      </c>
      <c r="AA5" s="8" t="s">
        <v>400</v>
      </c>
      <c r="AB5" s="5">
        <v>1500</v>
      </c>
      <c r="AC5" s="8" t="s">
        <v>396</v>
      </c>
      <c r="AD5" s="8" t="s">
        <v>397</v>
      </c>
    </row>
    <row r="6" spans="1:30" ht="228" x14ac:dyDescent="0.25">
      <c r="A6" s="5">
        <v>3</v>
      </c>
      <c r="B6" s="5" t="s">
        <v>258</v>
      </c>
      <c r="C6" s="6" t="s">
        <v>401</v>
      </c>
      <c r="D6" s="7"/>
      <c r="E6" s="7"/>
      <c r="F6" s="5"/>
      <c r="G6" s="8"/>
      <c r="H6" s="8"/>
      <c r="I6" s="8"/>
      <c r="J6" s="8"/>
      <c r="K6" s="8"/>
      <c r="L6" s="8" t="s">
        <v>392</v>
      </c>
      <c r="M6" s="8" t="s">
        <v>402</v>
      </c>
      <c r="N6" s="8">
        <v>10000</v>
      </c>
      <c r="O6" s="8">
        <v>1</v>
      </c>
      <c r="P6" s="8">
        <v>2</v>
      </c>
      <c r="Q6" s="8"/>
      <c r="R6" s="8"/>
      <c r="S6" s="5"/>
      <c r="T6" s="5"/>
      <c r="U6" s="5"/>
      <c r="V6" s="5"/>
      <c r="W6" s="5">
        <v>22</v>
      </c>
      <c r="X6" s="5">
        <v>0</v>
      </c>
      <c r="Y6" s="5" t="s">
        <v>394</v>
      </c>
      <c r="Z6" s="5">
        <v>4</v>
      </c>
      <c r="AA6" s="8" t="s">
        <v>403</v>
      </c>
      <c r="AB6" s="5">
        <v>6570</v>
      </c>
      <c r="AC6" s="8" t="s">
        <v>396</v>
      </c>
      <c r="AD6" s="8" t="s">
        <v>397</v>
      </c>
    </row>
    <row r="7" spans="1:30" ht="204" x14ac:dyDescent="0.25">
      <c r="A7" s="5">
        <v>4</v>
      </c>
      <c r="B7" s="5" t="s">
        <v>15</v>
      </c>
      <c r="C7" s="6" t="s">
        <v>404</v>
      </c>
      <c r="D7" s="7"/>
      <c r="E7" s="7"/>
      <c r="F7" s="5"/>
      <c r="G7" s="8"/>
      <c r="H7" s="8"/>
      <c r="I7" s="8"/>
      <c r="J7" s="8"/>
      <c r="K7" s="8"/>
      <c r="L7" s="8" t="s">
        <v>392</v>
      </c>
      <c r="M7" s="8" t="s">
        <v>405</v>
      </c>
      <c r="N7" s="8">
        <v>2250</v>
      </c>
      <c r="O7" s="8">
        <v>1</v>
      </c>
      <c r="P7" s="8">
        <v>1</v>
      </c>
      <c r="Q7" s="8"/>
      <c r="R7" s="8"/>
      <c r="S7" s="5"/>
      <c r="T7" s="5"/>
      <c r="U7" s="5"/>
      <c r="V7" s="5"/>
      <c r="W7" s="5">
        <v>4</v>
      </c>
      <c r="X7" s="5">
        <v>0</v>
      </c>
      <c r="Y7" s="5" t="s">
        <v>394</v>
      </c>
      <c r="Z7" s="5">
        <v>2</v>
      </c>
      <c r="AA7" s="8" t="s">
        <v>406</v>
      </c>
      <c r="AB7" s="5">
        <v>700</v>
      </c>
      <c r="AC7" s="8" t="s">
        <v>396</v>
      </c>
      <c r="AD7" s="8" t="s">
        <v>397</v>
      </c>
    </row>
    <row r="8" spans="1:30" ht="228" x14ac:dyDescent="0.25">
      <c r="A8" s="5">
        <v>5</v>
      </c>
      <c r="B8" s="5" t="s">
        <v>259</v>
      </c>
      <c r="C8" s="6" t="s">
        <v>407</v>
      </c>
      <c r="D8" s="7"/>
      <c r="E8" s="7"/>
      <c r="F8" s="5"/>
      <c r="G8" s="8"/>
      <c r="H8" s="8"/>
      <c r="I8" s="8"/>
      <c r="J8" s="8"/>
      <c r="K8" s="8"/>
      <c r="L8" s="8" t="s">
        <v>408</v>
      </c>
      <c r="M8" s="8"/>
      <c r="N8" s="8"/>
      <c r="O8" s="8">
        <v>0</v>
      </c>
      <c r="P8" s="8">
        <v>0</v>
      </c>
      <c r="Q8" s="8"/>
      <c r="R8" s="8"/>
      <c r="S8" s="5"/>
      <c r="T8" s="5"/>
      <c r="U8" s="5"/>
      <c r="V8" s="5"/>
      <c r="W8" s="5">
        <v>1</v>
      </c>
      <c r="X8" s="5">
        <v>4</v>
      </c>
      <c r="Y8" s="5" t="s">
        <v>394</v>
      </c>
      <c r="Z8" s="5">
        <v>1</v>
      </c>
      <c r="AA8" s="8" t="s">
        <v>409</v>
      </c>
      <c r="AB8" s="5">
        <v>750</v>
      </c>
      <c r="AC8" s="8" t="s">
        <v>396</v>
      </c>
      <c r="AD8" s="8" t="s">
        <v>397</v>
      </c>
    </row>
    <row r="9" spans="1:30" ht="228" x14ac:dyDescent="0.25">
      <c r="A9" s="5">
        <v>6</v>
      </c>
      <c r="B9" s="5" t="s">
        <v>260</v>
      </c>
      <c r="C9" s="6" t="s">
        <v>410</v>
      </c>
      <c r="D9" s="7"/>
      <c r="E9" s="7"/>
      <c r="F9" s="5"/>
      <c r="G9" s="8"/>
      <c r="H9" s="8"/>
      <c r="I9" s="8"/>
      <c r="J9" s="8"/>
      <c r="K9" s="8"/>
      <c r="L9" s="8" t="s">
        <v>408</v>
      </c>
      <c r="M9" s="8"/>
      <c r="N9" s="8"/>
      <c r="O9" s="8">
        <v>0</v>
      </c>
      <c r="P9" s="8">
        <v>0</v>
      </c>
      <c r="Q9" s="8"/>
      <c r="R9" s="8"/>
      <c r="S9" s="5"/>
      <c r="T9" s="5"/>
      <c r="U9" s="5"/>
      <c r="V9" s="5"/>
      <c r="W9" s="5">
        <v>0</v>
      </c>
      <c r="X9" s="5">
        <v>0</v>
      </c>
      <c r="Y9" s="5" t="s">
        <v>394</v>
      </c>
      <c r="Z9" s="5">
        <v>2</v>
      </c>
      <c r="AA9" s="8" t="s">
        <v>411</v>
      </c>
      <c r="AB9" s="5">
        <v>1400</v>
      </c>
      <c r="AC9" s="8" t="s">
        <v>396</v>
      </c>
      <c r="AD9" s="8" t="s">
        <v>397</v>
      </c>
    </row>
    <row r="10" spans="1:30" ht="240" x14ac:dyDescent="0.25">
      <c r="A10" s="5">
        <v>7</v>
      </c>
      <c r="B10" s="5" t="s">
        <v>261</v>
      </c>
      <c r="C10" s="6" t="s">
        <v>412</v>
      </c>
      <c r="D10" s="7"/>
      <c r="E10" s="7"/>
      <c r="F10" s="8"/>
      <c r="G10" s="8"/>
      <c r="H10" s="8"/>
      <c r="I10" s="8"/>
      <c r="J10" s="8"/>
      <c r="K10" s="8"/>
      <c r="L10" s="8" t="s">
        <v>408</v>
      </c>
      <c r="M10" s="8"/>
      <c r="N10" s="8"/>
      <c r="O10" s="8">
        <v>0</v>
      </c>
      <c r="P10" s="8">
        <v>0</v>
      </c>
      <c r="Q10" s="8"/>
      <c r="R10" s="8"/>
      <c r="S10" s="5"/>
      <c r="T10" s="5"/>
      <c r="U10" s="5"/>
      <c r="V10" s="5"/>
      <c r="W10" s="5">
        <v>0</v>
      </c>
      <c r="X10" s="5">
        <v>0</v>
      </c>
      <c r="Y10" s="5" t="s">
        <v>394</v>
      </c>
      <c r="Z10" s="5">
        <v>1</v>
      </c>
      <c r="AA10" s="8" t="s">
        <v>413</v>
      </c>
      <c r="AB10" s="5">
        <v>500</v>
      </c>
      <c r="AC10" s="8" t="s">
        <v>396</v>
      </c>
      <c r="AD10" s="8" t="s">
        <v>397</v>
      </c>
    </row>
    <row r="11" spans="1:30" ht="204" x14ac:dyDescent="0.25">
      <c r="A11" s="5">
        <v>8</v>
      </c>
      <c r="B11" s="5" t="s">
        <v>17</v>
      </c>
      <c r="C11" s="6" t="s">
        <v>414</v>
      </c>
      <c r="D11" s="7"/>
      <c r="E11" s="7"/>
      <c r="F11" s="8"/>
      <c r="G11" s="8"/>
      <c r="H11" s="8"/>
      <c r="I11" s="8"/>
      <c r="J11" s="8"/>
      <c r="K11" s="8"/>
      <c r="L11" s="8" t="s">
        <v>392</v>
      </c>
      <c r="M11" s="8" t="s">
        <v>415</v>
      </c>
      <c r="N11" s="8">
        <v>4000</v>
      </c>
      <c r="O11" s="8">
        <v>1</v>
      </c>
      <c r="P11" s="8">
        <v>1</v>
      </c>
      <c r="Q11" s="8"/>
      <c r="R11" s="8"/>
      <c r="S11" s="5"/>
      <c r="T11" s="5"/>
      <c r="U11" s="5"/>
      <c r="V11" s="5"/>
      <c r="W11" s="5">
        <v>5</v>
      </c>
      <c r="X11" s="5">
        <v>0</v>
      </c>
      <c r="Y11" s="5" t="s">
        <v>394</v>
      </c>
      <c r="Z11" s="5">
        <v>5</v>
      </c>
      <c r="AA11" s="8" t="s">
        <v>416</v>
      </c>
      <c r="AB11" s="5">
        <v>5460</v>
      </c>
      <c r="AC11" s="8" t="s">
        <v>396</v>
      </c>
      <c r="AD11" s="8" t="s">
        <v>397</v>
      </c>
    </row>
    <row r="12" spans="1:30" ht="192" x14ac:dyDescent="0.25">
      <c r="A12" s="5">
        <v>9</v>
      </c>
      <c r="B12" s="5" t="s">
        <v>19</v>
      </c>
      <c r="C12" s="6" t="s">
        <v>417</v>
      </c>
      <c r="D12" s="7"/>
      <c r="E12" s="7"/>
      <c r="F12" s="8"/>
      <c r="G12" s="8"/>
      <c r="H12" s="8"/>
      <c r="I12" s="8"/>
      <c r="J12" s="8"/>
      <c r="K12" s="8"/>
      <c r="L12" s="8" t="s">
        <v>392</v>
      </c>
      <c r="M12" s="8" t="s">
        <v>418</v>
      </c>
      <c r="N12" s="8">
        <v>1000</v>
      </c>
      <c r="O12" s="8">
        <v>0</v>
      </c>
      <c r="P12" s="8">
        <v>0</v>
      </c>
      <c r="Q12" s="8"/>
      <c r="R12" s="8"/>
      <c r="S12" s="8"/>
      <c r="T12" s="8"/>
      <c r="U12" s="8"/>
      <c r="V12" s="8"/>
      <c r="W12" s="8">
        <v>0</v>
      </c>
      <c r="X12" s="8">
        <v>0</v>
      </c>
      <c r="Y12" s="5" t="s">
        <v>408</v>
      </c>
      <c r="Z12" s="5"/>
      <c r="AA12" s="8"/>
      <c r="AB12" s="5"/>
      <c r="AC12" s="8" t="s">
        <v>396</v>
      </c>
      <c r="AD12" s="8" t="s">
        <v>397</v>
      </c>
    </row>
    <row r="13" spans="1:30" ht="180" x14ac:dyDescent="0.25">
      <c r="A13" s="5">
        <v>10</v>
      </c>
      <c r="B13" s="5" t="s">
        <v>20</v>
      </c>
      <c r="C13" s="6" t="s">
        <v>419</v>
      </c>
      <c r="D13" s="7"/>
      <c r="E13" s="7"/>
      <c r="F13" s="8"/>
      <c r="G13" s="8"/>
      <c r="H13" s="8"/>
      <c r="I13" s="8"/>
      <c r="J13" s="8"/>
      <c r="K13" s="8"/>
      <c r="L13" s="8" t="s">
        <v>392</v>
      </c>
      <c r="M13" s="8" t="s">
        <v>420</v>
      </c>
      <c r="N13" s="8">
        <v>8500</v>
      </c>
      <c r="O13" s="8">
        <v>1</v>
      </c>
      <c r="P13" s="8">
        <v>4</v>
      </c>
      <c r="Q13" s="8"/>
      <c r="R13" s="8"/>
      <c r="S13" s="8"/>
      <c r="T13" s="8"/>
      <c r="U13" s="8"/>
      <c r="V13" s="8"/>
      <c r="W13" s="8">
        <v>27</v>
      </c>
      <c r="X13" s="8">
        <v>0</v>
      </c>
      <c r="Y13" s="5" t="s">
        <v>394</v>
      </c>
      <c r="Z13" s="5">
        <v>10</v>
      </c>
      <c r="AA13" s="8" t="s">
        <v>421</v>
      </c>
      <c r="AB13" s="5">
        <v>12530</v>
      </c>
      <c r="AC13" s="8" t="s">
        <v>396</v>
      </c>
      <c r="AD13" s="8" t="s">
        <v>397</v>
      </c>
    </row>
    <row r="14" spans="1:30" ht="240" x14ac:dyDescent="0.25">
      <c r="A14" s="5">
        <v>11</v>
      </c>
      <c r="B14" s="5" t="s">
        <v>21</v>
      </c>
      <c r="C14" s="6" t="s">
        <v>422</v>
      </c>
      <c r="D14" s="9"/>
      <c r="E14" s="9"/>
      <c r="F14" s="5"/>
      <c r="G14" s="5"/>
      <c r="H14" s="5"/>
      <c r="I14" s="5"/>
      <c r="J14" s="5"/>
      <c r="K14" s="5"/>
      <c r="L14" s="8" t="s">
        <v>392</v>
      </c>
      <c r="M14" s="8" t="s">
        <v>423</v>
      </c>
      <c r="N14" s="5">
        <v>2000</v>
      </c>
      <c r="O14" s="5">
        <v>1</v>
      </c>
      <c r="P14" s="5">
        <v>1</v>
      </c>
      <c r="Q14" s="5"/>
      <c r="R14" s="5"/>
      <c r="S14" s="5"/>
      <c r="T14" s="5"/>
      <c r="U14" s="5"/>
      <c r="V14" s="5"/>
      <c r="W14" s="5">
        <v>4</v>
      </c>
      <c r="X14" s="5">
        <v>0</v>
      </c>
      <c r="Y14" s="5" t="s">
        <v>394</v>
      </c>
      <c r="Z14" s="5">
        <v>1</v>
      </c>
      <c r="AA14" s="8" t="s">
        <v>424</v>
      </c>
      <c r="AB14" s="5">
        <v>1000</v>
      </c>
      <c r="AC14" s="8" t="s">
        <v>396</v>
      </c>
      <c r="AD14" s="8" t="s">
        <v>397</v>
      </c>
    </row>
    <row r="15" spans="1:30" ht="264" x14ac:dyDescent="0.25">
      <c r="A15" s="5">
        <v>12</v>
      </c>
      <c r="B15" s="5" t="s">
        <v>262</v>
      </c>
      <c r="C15" s="6" t="s">
        <v>425</v>
      </c>
      <c r="D15" s="9"/>
      <c r="E15" s="9"/>
      <c r="F15" s="5"/>
      <c r="G15" s="5"/>
      <c r="H15" s="5"/>
      <c r="I15" s="5"/>
      <c r="J15" s="5"/>
      <c r="K15" s="5"/>
      <c r="L15" s="8" t="s">
        <v>408</v>
      </c>
      <c r="M15" s="8"/>
      <c r="N15" s="5"/>
      <c r="O15" s="5">
        <v>0</v>
      </c>
      <c r="P15" s="5">
        <v>0</v>
      </c>
      <c r="Q15" s="5"/>
      <c r="R15" s="5"/>
      <c r="S15" s="5"/>
      <c r="T15" s="5"/>
      <c r="U15" s="5"/>
      <c r="V15" s="5"/>
      <c r="W15" s="5">
        <v>0</v>
      </c>
      <c r="X15" s="5">
        <v>0</v>
      </c>
      <c r="Y15" s="5" t="s">
        <v>394</v>
      </c>
      <c r="Z15" s="5">
        <v>2</v>
      </c>
      <c r="AA15" s="8" t="s">
        <v>426</v>
      </c>
      <c r="AB15" s="5">
        <v>2560</v>
      </c>
      <c r="AC15" s="8" t="s">
        <v>396</v>
      </c>
      <c r="AD15" s="8" t="s">
        <v>397</v>
      </c>
    </row>
    <row r="16" spans="1:30" ht="216" x14ac:dyDescent="0.25">
      <c r="A16" s="5">
        <v>13</v>
      </c>
      <c r="B16" s="5" t="s">
        <v>22</v>
      </c>
      <c r="C16" s="6" t="s">
        <v>427</v>
      </c>
      <c r="D16" s="9"/>
      <c r="E16" s="9"/>
      <c r="F16" s="5"/>
      <c r="G16" s="5"/>
      <c r="H16" s="5"/>
      <c r="I16" s="5"/>
      <c r="J16" s="5"/>
      <c r="K16" s="5"/>
      <c r="L16" s="8" t="s">
        <v>392</v>
      </c>
      <c r="M16" s="8" t="s">
        <v>423</v>
      </c>
      <c r="N16" s="5">
        <v>2000</v>
      </c>
      <c r="O16" s="5">
        <v>1</v>
      </c>
      <c r="P16" s="5">
        <v>1</v>
      </c>
      <c r="Q16" s="5"/>
      <c r="R16" s="5"/>
      <c r="S16" s="5"/>
      <c r="T16" s="5"/>
      <c r="U16" s="5"/>
      <c r="V16" s="5"/>
      <c r="W16" s="5">
        <v>5</v>
      </c>
      <c r="X16" s="5">
        <v>0</v>
      </c>
      <c r="Y16" s="5" t="s">
        <v>408</v>
      </c>
      <c r="Z16" s="5"/>
      <c r="AA16" s="8"/>
      <c r="AB16" s="5"/>
      <c r="AC16" s="8" t="s">
        <v>396</v>
      </c>
      <c r="AD16" s="8" t="s">
        <v>397</v>
      </c>
    </row>
    <row r="17" spans="1:30" ht="216" x14ac:dyDescent="0.25">
      <c r="A17" s="5">
        <v>14</v>
      </c>
      <c r="B17" s="5" t="s">
        <v>23</v>
      </c>
      <c r="C17" s="6" t="s">
        <v>428</v>
      </c>
      <c r="D17" s="9"/>
      <c r="E17" s="9"/>
      <c r="F17" s="5"/>
      <c r="G17" s="5"/>
      <c r="H17" s="5"/>
      <c r="I17" s="5"/>
      <c r="J17" s="5"/>
      <c r="K17" s="5"/>
      <c r="L17" s="8" t="s">
        <v>408</v>
      </c>
      <c r="M17" s="8"/>
      <c r="N17" s="5"/>
      <c r="O17" s="5">
        <v>0</v>
      </c>
      <c r="P17" s="5">
        <v>0</v>
      </c>
      <c r="Q17" s="5"/>
      <c r="R17" s="5"/>
      <c r="S17" s="5"/>
      <c r="T17" s="5"/>
      <c r="U17" s="5"/>
      <c r="V17" s="5"/>
      <c r="W17" s="5">
        <v>0</v>
      </c>
      <c r="X17" s="5">
        <v>0</v>
      </c>
      <c r="Y17" s="5" t="s">
        <v>394</v>
      </c>
      <c r="Z17" s="5">
        <v>3</v>
      </c>
      <c r="AA17" s="8" t="s">
        <v>429</v>
      </c>
      <c r="AB17" s="5">
        <v>2100</v>
      </c>
      <c r="AC17" s="8" t="s">
        <v>396</v>
      </c>
      <c r="AD17" s="8" t="s">
        <v>397</v>
      </c>
    </row>
    <row r="18" spans="1:30" ht="228" x14ac:dyDescent="0.25">
      <c r="A18" s="5">
        <v>15</v>
      </c>
      <c r="B18" s="5" t="s">
        <v>263</v>
      </c>
      <c r="C18" s="6" t="s">
        <v>430</v>
      </c>
      <c r="D18" s="9"/>
      <c r="E18" s="9"/>
      <c r="F18" s="5"/>
      <c r="G18" s="5"/>
      <c r="H18" s="5"/>
      <c r="I18" s="5"/>
      <c r="J18" s="5"/>
      <c r="K18" s="5"/>
      <c r="L18" s="8" t="s">
        <v>392</v>
      </c>
      <c r="M18" s="8" t="s">
        <v>431</v>
      </c>
      <c r="N18" s="5">
        <v>1500</v>
      </c>
      <c r="O18" s="5">
        <v>1</v>
      </c>
      <c r="P18" s="5">
        <v>1</v>
      </c>
      <c r="Q18" s="5"/>
      <c r="R18" s="5"/>
      <c r="S18" s="5"/>
      <c r="T18" s="5"/>
      <c r="U18" s="5"/>
      <c r="V18" s="5"/>
      <c r="W18" s="5">
        <v>2</v>
      </c>
      <c r="X18" s="5">
        <v>0</v>
      </c>
      <c r="Y18" s="5" t="s">
        <v>394</v>
      </c>
      <c r="Z18" s="5">
        <v>3</v>
      </c>
      <c r="AA18" s="8" t="s">
        <v>432</v>
      </c>
      <c r="AB18" s="5">
        <v>1500</v>
      </c>
      <c r="AC18" s="8" t="s">
        <v>396</v>
      </c>
      <c r="AD18" s="8" t="s">
        <v>397</v>
      </c>
    </row>
    <row r="19" spans="1:30" ht="84" x14ac:dyDescent="0.25">
      <c r="A19" s="5">
        <v>16</v>
      </c>
      <c r="B19" s="5" t="s">
        <v>25</v>
      </c>
      <c r="C19" s="6" t="s">
        <v>433</v>
      </c>
      <c r="D19" s="9"/>
      <c r="E19" s="9"/>
      <c r="F19" s="5"/>
      <c r="G19" s="5"/>
      <c r="H19" s="5"/>
      <c r="I19" s="5"/>
      <c r="J19" s="5"/>
      <c r="K19" s="5"/>
      <c r="L19" s="8" t="s">
        <v>392</v>
      </c>
      <c r="M19" s="8" t="s">
        <v>434</v>
      </c>
      <c r="N19" s="5">
        <v>2000</v>
      </c>
      <c r="O19" s="5">
        <v>1</v>
      </c>
      <c r="P19" s="5">
        <v>1</v>
      </c>
      <c r="Q19" s="5"/>
      <c r="R19" s="5"/>
      <c r="S19" s="5"/>
      <c r="T19" s="5"/>
      <c r="U19" s="5"/>
      <c r="V19" s="5"/>
      <c r="W19" s="5">
        <v>3</v>
      </c>
      <c r="X19" s="5">
        <v>0</v>
      </c>
      <c r="Y19" s="5" t="s">
        <v>394</v>
      </c>
      <c r="Z19" s="5">
        <v>2</v>
      </c>
      <c r="AA19" s="8" t="s">
        <v>435</v>
      </c>
      <c r="AB19" s="5">
        <v>1070</v>
      </c>
      <c r="AC19" s="8" t="s">
        <v>396</v>
      </c>
      <c r="AD19" s="8" t="s">
        <v>397</v>
      </c>
    </row>
    <row r="20" spans="1:30" ht="192" x14ac:dyDescent="0.25">
      <c r="A20" s="5">
        <v>17</v>
      </c>
      <c r="B20" s="5" t="s">
        <v>264</v>
      </c>
      <c r="C20" s="6" t="s">
        <v>436</v>
      </c>
      <c r="D20" s="9"/>
      <c r="E20" s="9"/>
      <c r="F20" s="5"/>
      <c r="G20" s="5"/>
      <c r="H20" s="5"/>
      <c r="I20" s="5"/>
      <c r="J20" s="5"/>
      <c r="K20" s="5"/>
      <c r="L20" s="8" t="s">
        <v>392</v>
      </c>
      <c r="M20" s="8" t="s">
        <v>437</v>
      </c>
      <c r="N20" s="5">
        <v>1250</v>
      </c>
      <c r="O20" s="5">
        <v>1</v>
      </c>
      <c r="P20" s="5">
        <v>1</v>
      </c>
      <c r="Q20" s="5"/>
      <c r="R20" s="5"/>
      <c r="S20" s="5"/>
      <c r="T20" s="5"/>
      <c r="U20" s="5">
        <v>1</v>
      </c>
      <c r="V20" s="5"/>
      <c r="W20" s="5">
        <v>3</v>
      </c>
      <c r="X20" s="5">
        <v>0</v>
      </c>
      <c r="Y20" s="5" t="s">
        <v>394</v>
      </c>
      <c r="Z20" s="5">
        <v>2</v>
      </c>
      <c r="AA20" s="8" t="s">
        <v>438</v>
      </c>
      <c r="AB20" s="5">
        <v>1000</v>
      </c>
      <c r="AC20" s="8" t="s">
        <v>396</v>
      </c>
      <c r="AD20" s="8" t="s">
        <v>397</v>
      </c>
    </row>
    <row r="21" spans="1:30" ht="216" x14ac:dyDescent="0.25">
      <c r="A21" s="5">
        <v>18</v>
      </c>
      <c r="B21" s="5" t="s">
        <v>265</v>
      </c>
      <c r="C21" s="6" t="s">
        <v>439</v>
      </c>
      <c r="D21" s="9"/>
      <c r="E21" s="9"/>
      <c r="F21" s="5"/>
      <c r="G21" s="5"/>
      <c r="H21" s="5"/>
      <c r="I21" s="5"/>
      <c r="J21" s="5"/>
      <c r="K21" s="5"/>
      <c r="L21" s="8" t="s">
        <v>392</v>
      </c>
      <c r="M21" s="8" t="s">
        <v>440</v>
      </c>
      <c r="N21" s="5">
        <v>2000</v>
      </c>
      <c r="O21" s="5">
        <v>1</v>
      </c>
      <c r="P21" s="5">
        <v>2</v>
      </c>
      <c r="Q21" s="5"/>
      <c r="R21" s="5"/>
      <c r="S21" s="5"/>
      <c r="T21" s="5"/>
      <c r="U21" s="5">
        <v>2</v>
      </c>
      <c r="V21" s="5"/>
      <c r="W21" s="5">
        <v>8</v>
      </c>
      <c r="X21" s="5">
        <v>0</v>
      </c>
      <c r="Y21" s="5" t="s">
        <v>394</v>
      </c>
      <c r="Z21" s="5">
        <v>2</v>
      </c>
      <c r="AA21" s="8" t="s">
        <v>441</v>
      </c>
      <c r="AB21" s="5">
        <v>2020</v>
      </c>
      <c r="AC21" s="8" t="s">
        <v>396</v>
      </c>
      <c r="AD21" s="8" t="s">
        <v>397</v>
      </c>
    </row>
    <row r="22" spans="1:30" ht="216" x14ac:dyDescent="0.25">
      <c r="A22" s="5">
        <v>19</v>
      </c>
      <c r="B22" s="5" t="s">
        <v>266</v>
      </c>
      <c r="C22" s="6" t="s">
        <v>442</v>
      </c>
      <c r="D22" s="9"/>
      <c r="E22" s="9"/>
      <c r="F22" s="5"/>
      <c r="G22" s="5"/>
      <c r="H22" s="5"/>
      <c r="I22" s="5"/>
      <c r="J22" s="5"/>
      <c r="K22" s="5"/>
      <c r="L22" s="8" t="s">
        <v>392</v>
      </c>
      <c r="M22" s="8" t="s">
        <v>440</v>
      </c>
      <c r="N22" s="5">
        <v>2000</v>
      </c>
      <c r="O22" s="5">
        <v>1</v>
      </c>
      <c r="P22" s="5">
        <v>1</v>
      </c>
      <c r="Q22" s="5"/>
      <c r="R22" s="5"/>
      <c r="S22" s="5"/>
      <c r="T22" s="5"/>
      <c r="U22" s="5">
        <v>2</v>
      </c>
      <c r="V22" s="5"/>
      <c r="W22" s="5">
        <v>6</v>
      </c>
      <c r="X22" s="5">
        <v>0</v>
      </c>
      <c r="Y22" s="5" t="s">
        <v>394</v>
      </c>
      <c r="Z22" s="5">
        <v>3</v>
      </c>
      <c r="AA22" s="8" t="s">
        <v>443</v>
      </c>
      <c r="AB22" s="5">
        <v>1575</v>
      </c>
      <c r="AC22" s="8" t="s">
        <v>396</v>
      </c>
      <c r="AD22" s="8" t="s">
        <v>397</v>
      </c>
    </row>
    <row r="23" spans="1:30" ht="204" x14ac:dyDescent="0.25">
      <c r="A23" s="5">
        <v>20</v>
      </c>
      <c r="B23" s="5" t="s">
        <v>26</v>
      </c>
      <c r="C23" s="6" t="s">
        <v>444</v>
      </c>
      <c r="D23" s="9"/>
      <c r="E23" s="9"/>
      <c r="F23" s="5"/>
      <c r="G23" s="5"/>
      <c r="H23" s="5"/>
      <c r="I23" s="5"/>
      <c r="J23" s="5"/>
      <c r="K23" s="5"/>
      <c r="L23" s="8" t="s">
        <v>392</v>
      </c>
      <c r="M23" s="8" t="s">
        <v>440</v>
      </c>
      <c r="N23" s="5">
        <v>2000</v>
      </c>
      <c r="O23" s="5">
        <v>1</v>
      </c>
      <c r="P23" s="5">
        <v>1</v>
      </c>
      <c r="Q23" s="5"/>
      <c r="R23" s="5"/>
      <c r="S23" s="5"/>
      <c r="T23" s="5"/>
      <c r="U23" s="5"/>
      <c r="V23" s="5"/>
      <c r="W23" s="5">
        <v>7</v>
      </c>
      <c r="X23" s="5">
        <v>0</v>
      </c>
      <c r="Y23" s="5" t="s">
        <v>394</v>
      </c>
      <c r="Z23" s="5">
        <v>2</v>
      </c>
      <c r="AA23" s="8" t="s">
        <v>445</v>
      </c>
      <c r="AB23" s="5">
        <v>1500</v>
      </c>
      <c r="AC23" s="8" t="s">
        <v>396</v>
      </c>
      <c r="AD23" s="8" t="s">
        <v>397</v>
      </c>
    </row>
    <row r="24" spans="1:30" ht="288" x14ac:dyDescent="0.25">
      <c r="A24" s="5">
        <v>21</v>
      </c>
      <c r="B24" s="5" t="s">
        <v>28</v>
      </c>
      <c r="C24" s="6" t="s">
        <v>446</v>
      </c>
      <c r="D24" s="9"/>
      <c r="E24" s="9"/>
      <c r="F24" s="5"/>
      <c r="G24" s="5"/>
      <c r="H24" s="5"/>
      <c r="I24" s="5"/>
      <c r="J24" s="5"/>
      <c r="K24" s="5"/>
      <c r="L24" s="8" t="s">
        <v>392</v>
      </c>
      <c r="M24" s="8" t="s">
        <v>447</v>
      </c>
      <c r="N24" s="5">
        <v>6000</v>
      </c>
      <c r="O24" s="5">
        <v>1</v>
      </c>
      <c r="P24" s="5">
        <v>2</v>
      </c>
      <c r="Q24" s="5"/>
      <c r="R24" s="5"/>
      <c r="S24" s="5"/>
      <c r="T24" s="5"/>
      <c r="U24" s="5"/>
      <c r="V24" s="5"/>
      <c r="W24" s="5">
        <v>12</v>
      </c>
      <c r="X24" s="5">
        <v>0</v>
      </c>
      <c r="Y24" s="5" t="s">
        <v>394</v>
      </c>
      <c r="Z24" s="5">
        <v>4</v>
      </c>
      <c r="AA24" s="8" t="s">
        <v>448</v>
      </c>
      <c r="AB24" s="5">
        <v>6000</v>
      </c>
      <c r="AC24" s="8" t="s">
        <v>396</v>
      </c>
      <c r="AD24" s="8" t="s">
        <v>397</v>
      </c>
    </row>
    <row r="25" spans="1:30" ht="204" x14ac:dyDescent="0.25">
      <c r="A25" s="5">
        <v>22</v>
      </c>
      <c r="B25" s="5" t="s">
        <v>30</v>
      </c>
      <c r="C25" s="6" t="s">
        <v>449</v>
      </c>
      <c r="D25" s="9"/>
      <c r="E25" s="9"/>
      <c r="F25" s="5"/>
      <c r="G25" s="5"/>
      <c r="H25" s="5"/>
      <c r="I25" s="5"/>
      <c r="J25" s="5"/>
      <c r="K25" s="5"/>
      <c r="L25" s="8" t="s">
        <v>392</v>
      </c>
      <c r="M25" s="8" t="s">
        <v>418</v>
      </c>
      <c r="N25" s="5">
        <v>1000</v>
      </c>
      <c r="O25" s="5">
        <v>1</v>
      </c>
      <c r="P25" s="5">
        <v>1</v>
      </c>
      <c r="Q25" s="5"/>
      <c r="R25" s="5"/>
      <c r="S25" s="5"/>
      <c r="T25" s="5"/>
      <c r="U25" s="5"/>
      <c r="V25" s="5"/>
      <c r="W25" s="5">
        <v>2</v>
      </c>
      <c r="X25" s="5">
        <v>0</v>
      </c>
      <c r="Y25" s="5" t="s">
        <v>394</v>
      </c>
      <c r="Z25" s="5">
        <v>2</v>
      </c>
      <c r="AA25" s="8" t="s">
        <v>450</v>
      </c>
      <c r="AB25" s="5">
        <v>760</v>
      </c>
      <c r="AC25" s="8" t="s">
        <v>396</v>
      </c>
      <c r="AD25" s="8" t="s">
        <v>397</v>
      </c>
    </row>
    <row r="26" spans="1:30" ht="264" x14ac:dyDescent="0.25">
      <c r="A26" s="5">
        <v>23</v>
      </c>
      <c r="B26" s="5" t="s">
        <v>32</v>
      </c>
      <c r="C26" s="6" t="s">
        <v>451</v>
      </c>
      <c r="D26" s="9"/>
      <c r="E26" s="9"/>
      <c r="F26" s="5"/>
      <c r="G26" s="5"/>
      <c r="H26" s="5"/>
      <c r="I26" s="5"/>
      <c r="J26" s="5"/>
      <c r="K26" s="5"/>
      <c r="L26" s="8" t="s">
        <v>392</v>
      </c>
      <c r="M26" s="8" t="s">
        <v>415</v>
      </c>
      <c r="N26" s="5">
        <v>4000</v>
      </c>
      <c r="O26" s="5">
        <v>1</v>
      </c>
      <c r="P26" s="5">
        <v>1</v>
      </c>
      <c r="Q26" s="5"/>
      <c r="R26" s="5"/>
      <c r="S26" s="5"/>
      <c r="T26" s="5"/>
      <c r="U26" s="5"/>
      <c r="V26" s="5"/>
      <c r="W26" s="5">
        <v>8</v>
      </c>
      <c r="X26" s="5">
        <v>0</v>
      </c>
      <c r="Y26" s="5" t="s">
        <v>394</v>
      </c>
      <c r="Z26" s="5">
        <v>3</v>
      </c>
      <c r="AA26" s="8" t="s">
        <v>452</v>
      </c>
      <c r="AB26" s="5">
        <v>3750</v>
      </c>
      <c r="AC26" s="8" t="s">
        <v>396</v>
      </c>
      <c r="AD26" s="8" t="s">
        <v>397</v>
      </c>
    </row>
    <row r="27" spans="1:30" ht="192" x14ac:dyDescent="0.25">
      <c r="A27" s="5">
        <v>24</v>
      </c>
      <c r="B27" s="5" t="s">
        <v>34</v>
      </c>
      <c r="C27" s="6" t="s">
        <v>453</v>
      </c>
      <c r="D27" s="9"/>
      <c r="E27" s="9"/>
      <c r="F27" s="5"/>
      <c r="G27" s="5"/>
      <c r="H27" s="5"/>
      <c r="I27" s="5"/>
      <c r="J27" s="5"/>
      <c r="K27" s="5"/>
      <c r="L27" s="8" t="s">
        <v>408</v>
      </c>
      <c r="M27" s="8"/>
      <c r="N27" s="5"/>
      <c r="O27" s="5">
        <v>0</v>
      </c>
      <c r="P27" s="5">
        <v>0</v>
      </c>
      <c r="Q27" s="5"/>
      <c r="R27" s="5"/>
      <c r="S27" s="5"/>
      <c r="T27" s="5"/>
      <c r="U27" s="5"/>
      <c r="V27" s="5"/>
      <c r="W27" s="5"/>
      <c r="X27" s="5">
        <v>0</v>
      </c>
      <c r="Y27" s="5" t="s">
        <v>394</v>
      </c>
      <c r="Z27" s="5">
        <v>3</v>
      </c>
      <c r="AA27" s="8" t="s">
        <v>454</v>
      </c>
      <c r="AB27" s="5">
        <v>1630</v>
      </c>
      <c r="AC27" s="8" t="s">
        <v>396</v>
      </c>
      <c r="AD27" s="8" t="s">
        <v>397</v>
      </c>
    </row>
    <row r="28" spans="1:30" ht="264" x14ac:dyDescent="0.25">
      <c r="A28" s="5">
        <v>25</v>
      </c>
      <c r="B28" s="5" t="s">
        <v>267</v>
      </c>
      <c r="C28" s="6" t="s">
        <v>451</v>
      </c>
      <c r="D28" s="9"/>
      <c r="E28" s="9"/>
      <c r="F28" s="5"/>
      <c r="G28" s="5"/>
      <c r="H28" s="5"/>
      <c r="I28" s="5"/>
      <c r="J28" s="5"/>
      <c r="K28" s="5"/>
      <c r="L28" s="8" t="s">
        <v>392</v>
      </c>
      <c r="M28" s="8" t="s">
        <v>455</v>
      </c>
      <c r="N28" s="5">
        <v>4000</v>
      </c>
      <c r="O28" s="5">
        <v>1</v>
      </c>
      <c r="P28" s="5">
        <v>1</v>
      </c>
      <c r="Q28" s="5"/>
      <c r="R28" s="5"/>
      <c r="S28" s="5"/>
      <c r="T28" s="5"/>
      <c r="U28" s="5"/>
      <c r="V28" s="5"/>
      <c r="W28" s="5">
        <v>6</v>
      </c>
      <c r="X28" s="5">
        <v>0</v>
      </c>
      <c r="Y28" s="5" t="s">
        <v>394</v>
      </c>
      <c r="Z28" s="5">
        <v>3</v>
      </c>
      <c r="AA28" s="8" t="s">
        <v>456</v>
      </c>
      <c r="AB28" s="5">
        <v>4500</v>
      </c>
      <c r="AC28" s="8" t="s">
        <v>396</v>
      </c>
      <c r="AD28" s="8" t="s">
        <v>397</v>
      </c>
    </row>
    <row r="29" spans="1:30" ht="264" x14ac:dyDescent="0.25">
      <c r="A29" s="5">
        <v>26</v>
      </c>
      <c r="B29" s="5" t="s">
        <v>37</v>
      </c>
      <c r="C29" s="6" t="s">
        <v>451</v>
      </c>
      <c r="D29" s="9"/>
      <c r="E29" s="9"/>
      <c r="F29" s="5"/>
      <c r="G29" s="5"/>
      <c r="H29" s="5"/>
      <c r="I29" s="5"/>
      <c r="J29" s="5"/>
      <c r="K29" s="5"/>
      <c r="L29" s="8" t="s">
        <v>392</v>
      </c>
      <c r="M29" s="8" t="s">
        <v>457</v>
      </c>
      <c r="N29" s="5">
        <v>5000</v>
      </c>
      <c r="O29" s="5">
        <v>1</v>
      </c>
      <c r="P29" s="5">
        <v>1</v>
      </c>
      <c r="Q29" s="5"/>
      <c r="R29" s="5"/>
      <c r="S29" s="5"/>
      <c r="T29" s="5"/>
      <c r="U29" s="5"/>
      <c r="V29" s="5"/>
      <c r="W29" s="5">
        <v>6</v>
      </c>
      <c r="X29" s="5">
        <v>0</v>
      </c>
      <c r="Y29" s="5" t="s">
        <v>394</v>
      </c>
      <c r="Z29" s="5">
        <v>4</v>
      </c>
      <c r="AA29" s="8" t="s">
        <v>458</v>
      </c>
      <c r="AB29" s="5">
        <v>5560</v>
      </c>
      <c r="AC29" s="8" t="s">
        <v>396</v>
      </c>
      <c r="AD29" s="8" t="s">
        <v>397</v>
      </c>
    </row>
    <row r="30" spans="1:30" ht="264" x14ac:dyDescent="0.25">
      <c r="A30" s="5">
        <v>27</v>
      </c>
      <c r="B30" s="5" t="s">
        <v>38</v>
      </c>
      <c r="C30" s="6" t="s">
        <v>459</v>
      </c>
      <c r="D30" s="9"/>
      <c r="E30" s="9"/>
      <c r="F30" s="5"/>
      <c r="G30" s="5"/>
      <c r="H30" s="5"/>
      <c r="I30" s="5"/>
      <c r="J30" s="5"/>
      <c r="K30" s="5"/>
      <c r="L30" s="8" t="s">
        <v>392</v>
      </c>
      <c r="M30" s="8" t="s">
        <v>415</v>
      </c>
      <c r="N30" s="5">
        <v>4000</v>
      </c>
      <c r="O30" s="5">
        <v>1</v>
      </c>
      <c r="P30" s="5">
        <v>1</v>
      </c>
      <c r="Q30" s="5"/>
      <c r="R30" s="5"/>
      <c r="S30" s="5"/>
      <c r="T30" s="5"/>
      <c r="U30" s="5"/>
      <c r="V30" s="5"/>
      <c r="W30" s="5">
        <v>7</v>
      </c>
      <c r="X30" s="5">
        <v>0</v>
      </c>
      <c r="Y30" s="5" t="s">
        <v>394</v>
      </c>
      <c r="Z30" s="5">
        <v>1</v>
      </c>
      <c r="AA30" s="8" t="s">
        <v>460</v>
      </c>
      <c r="AB30" s="5">
        <v>450</v>
      </c>
      <c r="AC30" s="8" t="s">
        <v>396</v>
      </c>
      <c r="AD30" s="8" t="s">
        <v>397</v>
      </c>
    </row>
    <row r="31" spans="1:30" ht="240" x14ac:dyDescent="0.25">
      <c r="A31" s="5">
        <v>28</v>
      </c>
      <c r="B31" s="5" t="s">
        <v>39</v>
      </c>
      <c r="C31" s="6" t="s">
        <v>461</v>
      </c>
      <c r="D31" s="9"/>
      <c r="E31" s="9"/>
      <c r="F31" s="5"/>
      <c r="G31" s="5"/>
      <c r="H31" s="5"/>
      <c r="I31" s="5"/>
      <c r="J31" s="5"/>
      <c r="K31" s="5"/>
      <c r="L31" s="8" t="s">
        <v>408</v>
      </c>
      <c r="M31" s="8"/>
      <c r="N31" s="5"/>
      <c r="O31" s="5">
        <v>0</v>
      </c>
      <c r="P31" s="5">
        <v>0</v>
      </c>
      <c r="Q31" s="5"/>
      <c r="R31" s="5"/>
      <c r="S31" s="5"/>
      <c r="T31" s="5"/>
      <c r="U31" s="5"/>
      <c r="V31" s="5"/>
      <c r="W31" s="5"/>
      <c r="X31" s="5">
        <v>0</v>
      </c>
      <c r="Y31" s="5" t="s">
        <v>394</v>
      </c>
      <c r="Z31" s="5">
        <v>3</v>
      </c>
      <c r="AA31" s="8" t="s">
        <v>462</v>
      </c>
      <c r="AB31" s="5">
        <v>3750</v>
      </c>
      <c r="AC31" s="8" t="s">
        <v>396</v>
      </c>
      <c r="AD31" s="8" t="s">
        <v>397</v>
      </c>
    </row>
    <row r="32" spans="1:30" ht="264" x14ac:dyDescent="0.25">
      <c r="A32" s="5">
        <v>29</v>
      </c>
      <c r="B32" s="5" t="s">
        <v>40</v>
      </c>
      <c r="C32" s="6" t="s">
        <v>463</v>
      </c>
      <c r="D32" s="9"/>
      <c r="E32" s="9"/>
      <c r="F32" s="5"/>
      <c r="G32" s="5"/>
      <c r="H32" s="5"/>
      <c r="I32" s="5"/>
      <c r="J32" s="5"/>
      <c r="K32" s="5"/>
      <c r="L32" s="8" t="s">
        <v>392</v>
      </c>
      <c r="M32" s="8" t="s">
        <v>415</v>
      </c>
      <c r="N32" s="5">
        <v>4000</v>
      </c>
      <c r="O32" s="5">
        <v>1</v>
      </c>
      <c r="P32" s="5">
        <v>1</v>
      </c>
      <c r="Q32" s="5"/>
      <c r="R32" s="5"/>
      <c r="S32" s="5"/>
      <c r="T32" s="5"/>
      <c r="U32" s="5"/>
      <c r="V32" s="5"/>
      <c r="W32" s="5">
        <v>7</v>
      </c>
      <c r="X32" s="5">
        <v>0</v>
      </c>
      <c r="Y32" s="5" t="s">
        <v>394</v>
      </c>
      <c r="Z32" s="5">
        <v>3</v>
      </c>
      <c r="AA32" s="8" t="s">
        <v>464</v>
      </c>
      <c r="AB32" s="5">
        <v>2880</v>
      </c>
      <c r="AC32" s="8" t="s">
        <v>396</v>
      </c>
      <c r="AD32" s="8" t="s">
        <v>397</v>
      </c>
    </row>
    <row r="33" spans="1:30" ht="264" x14ac:dyDescent="0.25">
      <c r="A33" s="5">
        <v>30</v>
      </c>
      <c r="B33" s="5" t="s">
        <v>41</v>
      </c>
      <c r="C33" s="6" t="s">
        <v>451</v>
      </c>
      <c r="D33" s="9"/>
      <c r="E33" s="9"/>
      <c r="F33" s="5"/>
      <c r="G33" s="5"/>
      <c r="H33" s="5"/>
      <c r="I33" s="5"/>
      <c r="J33" s="5"/>
      <c r="K33" s="5"/>
      <c r="L33" s="8" t="s">
        <v>392</v>
      </c>
      <c r="M33" s="8" t="s">
        <v>465</v>
      </c>
      <c r="N33" s="5">
        <v>3000</v>
      </c>
      <c r="O33" s="5">
        <v>1</v>
      </c>
      <c r="P33" s="5">
        <v>1</v>
      </c>
      <c r="Q33" s="5"/>
      <c r="R33" s="5"/>
      <c r="S33" s="5"/>
      <c r="T33" s="5"/>
      <c r="U33" s="5"/>
      <c r="V33" s="5"/>
      <c r="W33" s="5">
        <v>7</v>
      </c>
      <c r="X33" s="5">
        <v>0</v>
      </c>
      <c r="Y33" s="5" t="s">
        <v>394</v>
      </c>
      <c r="Z33" s="5">
        <v>1</v>
      </c>
      <c r="AA33" s="8" t="s">
        <v>466</v>
      </c>
      <c r="AB33" s="5">
        <v>320</v>
      </c>
      <c r="AC33" s="8" t="s">
        <v>396</v>
      </c>
      <c r="AD33" s="8" t="s">
        <v>397</v>
      </c>
    </row>
    <row r="34" spans="1:30" ht="216" x14ac:dyDescent="0.25">
      <c r="A34" s="5">
        <v>31</v>
      </c>
      <c r="B34" s="5" t="s">
        <v>44</v>
      </c>
      <c r="C34" s="6" t="s">
        <v>467</v>
      </c>
      <c r="D34" s="9"/>
      <c r="E34" s="9"/>
      <c r="F34" s="5"/>
      <c r="G34" s="5"/>
      <c r="H34" s="5"/>
      <c r="I34" s="5"/>
      <c r="J34" s="5"/>
      <c r="K34" s="5"/>
      <c r="L34" s="8" t="s">
        <v>408</v>
      </c>
      <c r="M34" s="8"/>
      <c r="N34" s="5"/>
      <c r="O34" s="5">
        <v>0</v>
      </c>
      <c r="P34" s="5">
        <v>0</v>
      </c>
      <c r="Q34" s="5"/>
      <c r="R34" s="5"/>
      <c r="S34" s="5"/>
      <c r="T34" s="5"/>
      <c r="U34" s="5"/>
      <c r="V34" s="5"/>
      <c r="W34" s="5">
        <v>0</v>
      </c>
      <c r="X34" s="5">
        <v>0</v>
      </c>
      <c r="Y34" s="5" t="s">
        <v>394</v>
      </c>
      <c r="Z34" s="5">
        <v>2</v>
      </c>
      <c r="AA34" s="8" t="s">
        <v>465</v>
      </c>
      <c r="AB34" s="5">
        <v>3000</v>
      </c>
      <c r="AC34" s="8" t="s">
        <v>396</v>
      </c>
      <c r="AD34" s="8" t="s">
        <v>397</v>
      </c>
    </row>
    <row r="35" spans="1:30" ht="264" x14ac:dyDescent="0.25">
      <c r="A35" s="5">
        <v>32</v>
      </c>
      <c r="B35" s="5" t="s">
        <v>45</v>
      </c>
      <c r="C35" s="6" t="s">
        <v>451</v>
      </c>
      <c r="D35" s="9"/>
      <c r="E35" s="9"/>
      <c r="F35" s="5"/>
      <c r="G35" s="5"/>
      <c r="H35" s="5"/>
      <c r="I35" s="5"/>
      <c r="J35" s="5"/>
      <c r="K35" s="5"/>
      <c r="L35" s="8" t="s">
        <v>392</v>
      </c>
      <c r="M35" s="8" t="s">
        <v>415</v>
      </c>
      <c r="N35" s="5">
        <v>4000</v>
      </c>
      <c r="O35" s="5">
        <v>1</v>
      </c>
      <c r="P35" s="5">
        <v>1</v>
      </c>
      <c r="Q35" s="5"/>
      <c r="R35" s="5"/>
      <c r="S35" s="5"/>
      <c r="T35" s="5"/>
      <c r="U35" s="5"/>
      <c r="V35" s="5"/>
      <c r="W35" s="5">
        <v>8</v>
      </c>
      <c r="X35" s="5">
        <v>0</v>
      </c>
      <c r="Y35" s="5" t="s">
        <v>394</v>
      </c>
      <c r="Z35" s="5">
        <v>2</v>
      </c>
      <c r="AA35" s="8" t="s">
        <v>468</v>
      </c>
      <c r="AB35" s="5">
        <v>2020</v>
      </c>
      <c r="AC35" s="8" t="s">
        <v>396</v>
      </c>
      <c r="AD35" s="8" t="s">
        <v>397</v>
      </c>
    </row>
    <row r="36" spans="1:30" ht="264" x14ac:dyDescent="0.25">
      <c r="A36" s="5">
        <v>33</v>
      </c>
      <c r="B36" s="5" t="s">
        <v>46</v>
      </c>
      <c r="C36" s="6" t="s">
        <v>469</v>
      </c>
      <c r="D36" s="9"/>
      <c r="E36" s="9"/>
      <c r="F36" s="5"/>
      <c r="G36" s="5"/>
      <c r="H36" s="5"/>
      <c r="I36" s="5"/>
      <c r="J36" s="5"/>
      <c r="K36" s="5"/>
      <c r="L36" s="8" t="s">
        <v>408</v>
      </c>
      <c r="M36" s="8"/>
      <c r="N36" s="5"/>
      <c r="O36" s="5">
        <v>0</v>
      </c>
      <c r="P36" s="5">
        <v>0</v>
      </c>
      <c r="Q36" s="5"/>
      <c r="R36" s="5"/>
      <c r="S36" s="5"/>
      <c r="T36" s="5"/>
      <c r="U36" s="5"/>
      <c r="V36" s="5"/>
      <c r="W36" s="5">
        <v>0</v>
      </c>
      <c r="X36" s="5">
        <v>0</v>
      </c>
      <c r="Y36" s="5" t="s">
        <v>394</v>
      </c>
      <c r="Z36" s="5">
        <v>3</v>
      </c>
      <c r="AA36" s="8" t="s">
        <v>470</v>
      </c>
      <c r="AB36" s="5">
        <v>6000</v>
      </c>
      <c r="AC36" s="8" t="s">
        <v>396</v>
      </c>
      <c r="AD36" s="8" t="s">
        <v>397</v>
      </c>
    </row>
    <row r="37" spans="1:30" ht="264" x14ac:dyDescent="0.25">
      <c r="A37" s="5">
        <v>34</v>
      </c>
      <c r="B37" s="5" t="s">
        <v>47</v>
      </c>
      <c r="C37" s="6" t="s">
        <v>469</v>
      </c>
      <c r="D37" s="9"/>
      <c r="E37" s="9"/>
      <c r="F37" s="5"/>
      <c r="G37" s="5"/>
      <c r="H37" s="5"/>
      <c r="I37" s="5"/>
      <c r="J37" s="5"/>
      <c r="K37" s="5"/>
      <c r="L37" s="8" t="s">
        <v>408</v>
      </c>
      <c r="M37" s="8"/>
      <c r="N37" s="5"/>
      <c r="O37" s="5">
        <v>0</v>
      </c>
      <c r="P37" s="5">
        <v>0</v>
      </c>
      <c r="Q37" s="5"/>
      <c r="R37" s="5"/>
      <c r="S37" s="5"/>
      <c r="T37" s="5"/>
      <c r="U37" s="5"/>
      <c r="V37" s="5"/>
      <c r="W37" s="5">
        <v>0</v>
      </c>
      <c r="X37" s="5">
        <v>0</v>
      </c>
      <c r="Y37" s="5" t="s">
        <v>408</v>
      </c>
      <c r="Z37" s="5"/>
      <c r="AA37" s="8"/>
      <c r="AB37" s="5"/>
      <c r="AC37" s="8" t="s">
        <v>396</v>
      </c>
      <c r="AD37" s="8" t="s">
        <v>397</v>
      </c>
    </row>
    <row r="38" spans="1:30" ht="252" x14ac:dyDescent="0.25">
      <c r="A38" s="5">
        <v>35</v>
      </c>
      <c r="B38" s="5" t="s">
        <v>268</v>
      </c>
      <c r="C38" s="6" t="s">
        <v>471</v>
      </c>
      <c r="D38" s="9"/>
      <c r="E38" s="9"/>
      <c r="F38" s="5"/>
      <c r="G38" s="5"/>
      <c r="H38" s="5"/>
      <c r="I38" s="5"/>
      <c r="J38" s="5"/>
      <c r="K38" s="5"/>
      <c r="L38" s="8" t="s">
        <v>408</v>
      </c>
      <c r="M38" s="8"/>
      <c r="N38" s="5"/>
      <c r="O38" s="5">
        <v>0</v>
      </c>
      <c r="P38" s="5">
        <v>0</v>
      </c>
      <c r="Q38" s="5"/>
      <c r="R38" s="5"/>
      <c r="S38" s="5"/>
      <c r="T38" s="5"/>
      <c r="U38" s="5"/>
      <c r="V38" s="5"/>
      <c r="W38" s="5">
        <v>0</v>
      </c>
      <c r="X38" s="5">
        <v>0</v>
      </c>
      <c r="Y38" s="5" t="s">
        <v>394</v>
      </c>
      <c r="Z38" s="5">
        <v>3</v>
      </c>
      <c r="AA38" s="8" t="s">
        <v>472</v>
      </c>
      <c r="AB38" s="5">
        <v>4800</v>
      </c>
      <c r="AC38" s="8" t="s">
        <v>396</v>
      </c>
      <c r="AD38" s="8" t="s">
        <v>397</v>
      </c>
    </row>
    <row r="39" spans="1:30" ht="240" x14ac:dyDescent="0.25">
      <c r="A39" s="5">
        <v>36</v>
      </c>
      <c r="B39" s="5" t="s">
        <v>48</v>
      </c>
      <c r="C39" s="6" t="s">
        <v>473</v>
      </c>
      <c r="D39" s="9"/>
      <c r="E39" s="9"/>
      <c r="F39" s="5"/>
      <c r="G39" s="5"/>
      <c r="H39" s="5"/>
      <c r="I39" s="5"/>
      <c r="J39" s="5"/>
      <c r="K39" s="5"/>
      <c r="L39" s="8" t="s">
        <v>408</v>
      </c>
      <c r="M39" s="8"/>
      <c r="N39" s="5"/>
      <c r="O39" s="5">
        <v>0</v>
      </c>
      <c r="P39" s="5">
        <v>0</v>
      </c>
      <c r="Q39" s="5"/>
      <c r="R39" s="5"/>
      <c r="S39" s="5"/>
      <c r="T39" s="5"/>
      <c r="U39" s="5"/>
      <c r="V39" s="5"/>
      <c r="W39" s="5">
        <v>0</v>
      </c>
      <c r="X39" s="5">
        <v>0</v>
      </c>
      <c r="Y39" s="5" t="s">
        <v>394</v>
      </c>
      <c r="Z39" s="5">
        <v>3</v>
      </c>
      <c r="AA39" s="8" t="s">
        <v>474</v>
      </c>
      <c r="AB39" s="5">
        <v>1890</v>
      </c>
      <c r="AC39" s="8" t="s">
        <v>396</v>
      </c>
      <c r="AD39" s="8" t="s">
        <v>397</v>
      </c>
    </row>
    <row r="40" spans="1:30" ht="264" x14ac:dyDescent="0.25">
      <c r="A40" s="5">
        <v>37</v>
      </c>
      <c r="B40" s="5" t="s">
        <v>269</v>
      </c>
      <c r="C40" s="6" t="s">
        <v>451</v>
      </c>
      <c r="D40" s="9"/>
      <c r="E40" s="9"/>
      <c r="F40" s="5"/>
      <c r="G40" s="5"/>
      <c r="H40" s="5"/>
      <c r="I40" s="5"/>
      <c r="J40" s="5"/>
      <c r="K40" s="5"/>
      <c r="L40" s="8" t="s">
        <v>392</v>
      </c>
      <c r="M40" s="8" t="s">
        <v>475</v>
      </c>
      <c r="N40" s="5">
        <v>3500</v>
      </c>
      <c r="O40" s="5">
        <v>1</v>
      </c>
      <c r="P40" s="5">
        <v>1</v>
      </c>
      <c r="Q40" s="5"/>
      <c r="R40" s="5"/>
      <c r="S40" s="5"/>
      <c r="T40" s="5"/>
      <c r="U40" s="5"/>
      <c r="V40" s="5"/>
      <c r="W40" s="5">
        <v>5</v>
      </c>
      <c r="X40" s="5">
        <v>0</v>
      </c>
      <c r="Y40" s="5" t="s">
        <v>394</v>
      </c>
      <c r="Z40" s="5">
        <v>1</v>
      </c>
      <c r="AA40" s="8" t="s">
        <v>101</v>
      </c>
      <c r="AB40" s="5">
        <v>1500</v>
      </c>
      <c r="AC40" s="8" t="s">
        <v>396</v>
      </c>
      <c r="AD40" s="8" t="s">
        <v>397</v>
      </c>
    </row>
    <row r="41" spans="1:30" ht="228" x14ac:dyDescent="0.25">
      <c r="A41" s="5">
        <v>38</v>
      </c>
      <c r="B41" s="5" t="s">
        <v>49</v>
      </c>
      <c r="C41" s="6" t="s">
        <v>476</v>
      </c>
      <c r="D41" s="9"/>
      <c r="E41" s="9"/>
      <c r="F41" s="5"/>
      <c r="G41" s="5"/>
      <c r="H41" s="5"/>
      <c r="I41" s="5"/>
      <c r="J41" s="5"/>
      <c r="K41" s="5"/>
      <c r="L41" s="8" t="s">
        <v>408</v>
      </c>
      <c r="M41" s="8"/>
      <c r="N41" s="5"/>
      <c r="O41" s="5">
        <v>0</v>
      </c>
      <c r="P41" s="5">
        <v>0</v>
      </c>
      <c r="Q41" s="5"/>
      <c r="R41" s="5"/>
      <c r="S41" s="5"/>
      <c r="T41" s="5"/>
      <c r="U41" s="5"/>
      <c r="V41" s="5"/>
      <c r="W41" s="5">
        <v>0</v>
      </c>
      <c r="X41" s="5">
        <v>0</v>
      </c>
      <c r="Y41" s="5" t="s">
        <v>394</v>
      </c>
      <c r="Z41" s="5">
        <v>3</v>
      </c>
      <c r="AA41" s="8" t="s">
        <v>477</v>
      </c>
      <c r="AB41" s="5">
        <v>3750</v>
      </c>
      <c r="AC41" s="8" t="s">
        <v>396</v>
      </c>
      <c r="AD41" s="8" t="s">
        <v>397</v>
      </c>
    </row>
    <row r="42" spans="1:30" ht="264" x14ac:dyDescent="0.25">
      <c r="A42" s="5">
        <v>39</v>
      </c>
      <c r="B42" s="5" t="s">
        <v>50</v>
      </c>
      <c r="C42" s="6" t="s">
        <v>451</v>
      </c>
      <c r="D42" s="9"/>
      <c r="E42" s="9"/>
      <c r="F42" s="5"/>
      <c r="G42" s="5"/>
      <c r="H42" s="5"/>
      <c r="I42" s="5"/>
      <c r="J42" s="5"/>
      <c r="K42" s="5"/>
      <c r="L42" s="8" t="s">
        <v>392</v>
      </c>
      <c r="M42" s="8" t="s">
        <v>478</v>
      </c>
      <c r="N42" s="5">
        <v>3500</v>
      </c>
      <c r="O42" s="5">
        <v>1</v>
      </c>
      <c r="P42" s="5">
        <v>1</v>
      </c>
      <c r="Q42" s="5"/>
      <c r="R42" s="5"/>
      <c r="S42" s="5"/>
      <c r="T42" s="5"/>
      <c r="U42" s="5"/>
      <c r="V42" s="5"/>
      <c r="W42" s="5">
        <v>6</v>
      </c>
      <c r="X42" s="5">
        <v>0</v>
      </c>
      <c r="Y42" s="5" t="s">
        <v>408</v>
      </c>
      <c r="Z42" s="5"/>
      <c r="AA42" s="8"/>
      <c r="AB42" s="5"/>
      <c r="AC42" s="8" t="s">
        <v>396</v>
      </c>
      <c r="AD42" s="8" t="s">
        <v>397</v>
      </c>
    </row>
    <row r="43" spans="1:30" ht="252" x14ac:dyDescent="0.25">
      <c r="A43" s="5">
        <v>40</v>
      </c>
      <c r="B43" s="5" t="s">
        <v>51</v>
      </c>
      <c r="C43" s="6" t="s">
        <v>479</v>
      </c>
      <c r="D43" s="9"/>
      <c r="E43" s="9"/>
      <c r="F43" s="5"/>
      <c r="G43" s="5"/>
      <c r="H43" s="5"/>
      <c r="I43" s="5"/>
      <c r="J43" s="5"/>
      <c r="K43" s="5"/>
      <c r="L43" s="8" t="s">
        <v>408</v>
      </c>
      <c r="M43" s="8"/>
      <c r="N43" s="5"/>
      <c r="O43" s="5">
        <v>0</v>
      </c>
      <c r="P43" s="5">
        <v>0</v>
      </c>
      <c r="Q43" s="5"/>
      <c r="R43" s="5"/>
      <c r="S43" s="5"/>
      <c r="T43" s="5"/>
      <c r="U43" s="5"/>
      <c r="V43" s="5"/>
      <c r="W43" s="5">
        <v>0</v>
      </c>
      <c r="X43" s="5">
        <v>0</v>
      </c>
      <c r="Y43" s="5" t="s">
        <v>394</v>
      </c>
      <c r="Z43" s="5">
        <v>3</v>
      </c>
      <c r="AA43" s="8" t="s">
        <v>470</v>
      </c>
      <c r="AB43" s="5">
        <v>6000</v>
      </c>
      <c r="AC43" s="8" t="s">
        <v>396</v>
      </c>
      <c r="AD43" s="8" t="s">
        <v>397</v>
      </c>
    </row>
    <row r="44" spans="1:30" ht="264" x14ac:dyDescent="0.25">
      <c r="A44" s="5">
        <v>41</v>
      </c>
      <c r="B44" s="5" t="s">
        <v>52</v>
      </c>
      <c r="C44" s="6" t="s">
        <v>451</v>
      </c>
      <c r="D44" s="9"/>
      <c r="E44" s="9"/>
      <c r="F44" s="5"/>
      <c r="G44" s="5"/>
      <c r="H44" s="5"/>
      <c r="I44" s="5"/>
      <c r="J44" s="5"/>
      <c r="K44" s="5"/>
      <c r="L44" s="8" t="s">
        <v>392</v>
      </c>
      <c r="M44" s="8" t="s">
        <v>480</v>
      </c>
      <c r="N44" s="5">
        <v>5400</v>
      </c>
      <c r="O44" s="5">
        <v>1</v>
      </c>
      <c r="P44" s="5">
        <v>1</v>
      </c>
      <c r="Q44" s="5"/>
      <c r="R44" s="5"/>
      <c r="S44" s="5"/>
      <c r="T44" s="5"/>
      <c r="U44" s="5"/>
      <c r="V44" s="5"/>
      <c r="W44" s="5">
        <v>5</v>
      </c>
      <c r="X44" s="5">
        <v>0</v>
      </c>
      <c r="Y44" s="5" t="s">
        <v>394</v>
      </c>
      <c r="Z44" s="5">
        <v>1</v>
      </c>
      <c r="AA44" s="8" t="s">
        <v>27</v>
      </c>
      <c r="AB44" s="5">
        <v>500</v>
      </c>
      <c r="AC44" s="8" t="s">
        <v>396</v>
      </c>
      <c r="AD44" s="8" t="s">
        <v>397</v>
      </c>
    </row>
    <row r="45" spans="1:30" ht="252" x14ac:dyDescent="0.25">
      <c r="A45" s="5">
        <v>42</v>
      </c>
      <c r="B45" s="5" t="s">
        <v>53</v>
      </c>
      <c r="C45" s="6" t="s">
        <v>481</v>
      </c>
      <c r="D45" s="9"/>
      <c r="E45" s="9"/>
      <c r="F45" s="5"/>
      <c r="G45" s="5"/>
      <c r="H45" s="5"/>
      <c r="I45" s="5"/>
      <c r="J45" s="5"/>
      <c r="K45" s="5"/>
      <c r="L45" s="8" t="s">
        <v>408</v>
      </c>
      <c r="M45" s="8"/>
      <c r="N45" s="5"/>
      <c r="O45" s="5">
        <v>0</v>
      </c>
      <c r="P45" s="5">
        <v>0</v>
      </c>
      <c r="Q45" s="5"/>
      <c r="R45" s="5"/>
      <c r="S45" s="5"/>
      <c r="T45" s="5"/>
      <c r="U45" s="5"/>
      <c r="V45" s="5"/>
      <c r="W45" s="5">
        <v>0</v>
      </c>
      <c r="X45" s="5">
        <v>0</v>
      </c>
      <c r="Y45" s="5" t="s">
        <v>394</v>
      </c>
      <c r="Z45" s="5">
        <v>3</v>
      </c>
      <c r="AA45" s="8" t="s">
        <v>456</v>
      </c>
      <c r="AB45" s="5">
        <v>4500</v>
      </c>
      <c r="AC45" s="8" t="s">
        <v>396</v>
      </c>
      <c r="AD45" s="8" t="s">
        <v>397</v>
      </c>
    </row>
    <row r="46" spans="1:30" ht="264" x14ac:dyDescent="0.25">
      <c r="A46" s="5">
        <v>43</v>
      </c>
      <c r="B46" s="5" t="s">
        <v>270</v>
      </c>
      <c r="C46" s="6" t="s">
        <v>451</v>
      </c>
      <c r="D46" s="9"/>
      <c r="E46" s="9"/>
      <c r="F46" s="5"/>
      <c r="G46" s="5"/>
      <c r="H46" s="5"/>
      <c r="I46" s="5"/>
      <c r="J46" s="5"/>
      <c r="K46" s="5"/>
      <c r="L46" s="8" t="s">
        <v>392</v>
      </c>
      <c r="M46" s="8" t="s">
        <v>482</v>
      </c>
      <c r="N46" s="5">
        <v>4500</v>
      </c>
      <c r="O46" s="5">
        <v>1</v>
      </c>
      <c r="P46" s="5">
        <v>1</v>
      </c>
      <c r="Q46" s="5"/>
      <c r="R46" s="5"/>
      <c r="S46" s="5"/>
      <c r="T46" s="5"/>
      <c r="U46" s="5"/>
      <c r="V46" s="5"/>
      <c r="W46" s="5">
        <v>11</v>
      </c>
      <c r="X46" s="5">
        <v>0</v>
      </c>
      <c r="Y46" s="5" t="s">
        <v>394</v>
      </c>
      <c r="Z46" s="5">
        <v>1</v>
      </c>
      <c r="AA46" s="8" t="s">
        <v>483</v>
      </c>
      <c r="AB46" s="5">
        <v>380</v>
      </c>
      <c r="AC46" s="8" t="s">
        <v>396</v>
      </c>
      <c r="AD46" s="8" t="s">
        <v>397</v>
      </c>
    </row>
    <row r="47" spans="1:30" ht="252" x14ac:dyDescent="0.25">
      <c r="A47" s="5">
        <v>44</v>
      </c>
      <c r="B47" s="5" t="s">
        <v>271</v>
      </c>
      <c r="C47" s="6" t="s">
        <v>484</v>
      </c>
      <c r="D47" s="9"/>
      <c r="E47" s="9"/>
      <c r="F47" s="5"/>
      <c r="G47" s="5"/>
      <c r="H47" s="5"/>
      <c r="I47" s="5"/>
      <c r="J47" s="5"/>
      <c r="K47" s="5"/>
      <c r="L47" s="8" t="s">
        <v>408</v>
      </c>
      <c r="M47" s="8"/>
      <c r="N47" s="5"/>
      <c r="O47" s="5">
        <v>0</v>
      </c>
      <c r="P47" s="5">
        <v>0</v>
      </c>
      <c r="Q47" s="5"/>
      <c r="R47" s="5"/>
      <c r="S47" s="5"/>
      <c r="T47" s="5"/>
      <c r="U47" s="5"/>
      <c r="V47" s="5"/>
      <c r="W47" s="5">
        <v>0</v>
      </c>
      <c r="X47" s="5">
        <v>0</v>
      </c>
      <c r="Y47" s="5" t="s">
        <v>394</v>
      </c>
      <c r="Z47" s="5">
        <v>2</v>
      </c>
      <c r="AA47" s="8" t="s">
        <v>485</v>
      </c>
      <c r="AB47" s="5">
        <v>2020</v>
      </c>
      <c r="AC47" s="8" t="s">
        <v>396</v>
      </c>
      <c r="AD47" s="8" t="s">
        <v>397</v>
      </c>
    </row>
    <row r="48" spans="1:30" ht="216" x14ac:dyDescent="0.25">
      <c r="A48" s="5">
        <v>45</v>
      </c>
      <c r="B48" s="5" t="s">
        <v>272</v>
      </c>
      <c r="C48" s="6" t="s">
        <v>486</v>
      </c>
      <c r="D48" s="9"/>
      <c r="E48" s="9"/>
      <c r="F48" s="5"/>
      <c r="G48" s="5"/>
      <c r="H48" s="5"/>
      <c r="I48" s="5"/>
      <c r="J48" s="5"/>
      <c r="K48" s="5"/>
      <c r="L48" s="8" t="s">
        <v>408</v>
      </c>
      <c r="M48" s="8"/>
      <c r="N48" s="5"/>
      <c r="O48" s="5">
        <v>0</v>
      </c>
      <c r="P48" s="5">
        <v>0</v>
      </c>
      <c r="Q48" s="5"/>
      <c r="R48" s="5"/>
      <c r="S48" s="5"/>
      <c r="T48" s="5"/>
      <c r="U48" s="5"/>
      <c r="V48" s="5"/>
      <c r="W48" s="5">
        <v>0</v>
      </c>
      <c r="X48" s="5">
        <v>0</v>
      </c>
      <c r="Y48" s="5" t="s">
        <v>394</v>
      </c>
      <c r="Z48" s="5">
        <v>3</v>
      </c>
      <c r="AA48" s="8" t="s">
        <v>487</v>
      </c>
      <c r="AB48" s="5">
        <v>3030</v>
      </c>
      <c r="AC48" s="8" t="s">
        <v>396</v>
      </c>
      <c r="AD48" s="8" t="s">
        <v>397</v>
      </c>
    </row>
    <row r="49" spans="1:30" ht="264" x14ac:dyDescent="0.25">
      <c r="A49" s="5">
        <v>46</v>
      </c>
      <c r="B49" s="5" t="s">
        <v>273</v>
      </c>
      <c r="C49" s="6" t="s">
        <v>451</v>
      </c>
      <c r="D49" s="9"/>
      <c r="E49" s="9"/>
      <c r="F49" s="5"/>
      <c r="G49" s="5"/>
      <c r="H49" s="5"/>
      <c r="I49" s="5"/>
      <c r="J49" s="5"/>
      <c r="K49" s="5"/>
      <c r="L49" s="8" t="s">
        <v>392</v>
      </c>
      <c r="M49" s="8" t="s">
        <v>488</v>
      </c>
      <c r="N49" s="5">
        <v>5000</v>
      </c>
      <c r="O49" s="5">
        <v>1</v>
      </c>
      <c r="P49" s="5">
        <v>1</v>
      </c>
      <c r="Q49" s="5"/>
      <c r="R49" s="5"/>
      <c r="S49" s="5"/>
      <c r="T49" s="5"/>
      <c r="U49" s="5"/>
      <c r="V49" s="5"/>
      <c r="W49" s="5">
        <v>11</v>
      </c>
      <c r="X49" s="5">
        <v>0</v>
      </c>
      <c r="Y49" s="5" t="s">
        <v>394</v>
      </c>
      <c r="Z49" s="5">
        <v>3</v>
      </c>
      <c r="AA49" s="8" t="s">
        <v>489</v>
      </c>
      <c r="AB49" s="5">
        <v>4050</v>
      </c>
      <c r="AC49" s="8" t="s">
        <v>396</v>
      </c>
      <c r="AD49" s="8" t="s">
        <v>397</v>
      </c>
    </row>
    <row r="50" spans="1:30" ht="240" x14ac:dyDescent="0.25">
      <c r="A50" s="5">
        <v>47</v>
      </c>
      <c r="B50" s="5" t="s">
        <v>54</v>
      </c>
      <c r="C50" s="6" t="s">
        <v>490</v>
      </c>
      <c r="D50" s="9"/>
      <c r="E50" s="9"/>
      <c r="F50" s="5"/>
      <c r="G50" s="5"/>
      <c r="H50" s="5"/>
      <c r="I50" s="5"/>
      <c r="J50" s="5"/>
      <c r="K50" s="5"/>
      <c r="L50" s="8" t="s">
        <v>408</v>
      </c>
      <c r="M50" s="8"/>
      <c r="N50" s="5"/>
      <c r="O50" s="5">
        <v>0</v>
      </c>
      <c r="P50" s="5">
        <v>0</v>
      </c>
      <c r="Q50" s="5"/>
      <c r="R50" s="5"/>
      <c r="S50" s="5"/>
      <c r="T50" s="5"/>
      <c r="U50" s="5"/>
      <c r="V50" s="5"/>
      <c r="W50" s="5">
        <v>0</v>
      </c>
      <c r="X50" s="5">
        <v>0</v>
      </c>
      <c r="Y50" s="5" t="s">
        <v>394</v>
      </c>
      <c r="Z50" s="5">
        <v>2</v>
      </c>
      <c r="AA50" s="8" t="s">
        <v>491</v>
      </c>
      <c r="AB50" s="5">
        <v>3000</v>
      </c>
      <c r="AC50" s="8" t="s">
        <v>396</v>
      </c>
      <c r="AD50" s="8" t="s">
        <v>397</v>
      </c>
    </row>
    <row r="51" spans="1:30" ht="264" x14ac:dyDescent="0.25">
      <c r="A51" s="5">
        <v>48</v>
      </c>
      <c r="B51" s="5" t="s">
        <v>274</v>
      </c>
      <c r="C51" s="6" t="s">
        <v>451</v>
      </c>
      <c r="D51" s="9"/>
      <c r="E51" s="9"/>
      <c r="F51" s="5"/>
      <c r="G51" s="5"/>
      <c r="H51" s="5"/>
      <c r="I51" s="5"/>
      <c r="J51" s="5"/>
      <c r="K51" s="5"/>
      <c r="L51" s="8" t="s">
        <v>392</v>
      </c>
      <c r="M51" s="8" t="s">
        <v>492</v>
      </c>
      <c r="N51" s="5">
        <v>1750</v>
      </c>
      <c r="O51" s="5">
        <v>1</v>
      </c>
      <c r="P51" s="5">
        <v>1</v>
      </c>
      <c r="Q51" s="5"/>
      <c r="R51" s="5"/>
      <c r="S51" s="5"/>
      <c r="T51" s="5"/>
      <c r="U51" s="5"/>
      <c r="V51" s="5"/>
      <c r="W51" s="5">
        <v>5</v>
      </c>
      <c r="X51" s="5">
        <v>0</v>
      </c>
      <c r="Y51" s="5" t="s">
        <v>394</v>
      </c>
      <c r="Z51" s="5">
        <v>3</v>
      </c>
      <c r="AA51" s="8" t="s">
        <v>493</v>
      </c>
      <c r="AB51" s="5">
        <v>2330</v>
      </c>
      <c r="AC51" s="8" t="s">
        <v>396</v>
      </c>
      <c r="AD51" s="8" t="s">
        <v>397</v>
      </c>
    </row>
    <row r="52" spans="1:30" ht="264" x14ac:dyDescent="0.25">
      <c r="A52" s="5">
        <v>49</v>
      </c>
      <c r="B52" s="5" t="s">
        <v>55</v>
      </c>
      <c r="C52" s="6" t="s">
        <v>451</v>
      </c>
      <c r="D52" s="9"/>
      <c r="E52" s="9"/>
      <c r="F52" s="5"/>
      <c r="G52" s="5"/>
      <c r="H52" s="5"/>
      <c r="I52" s="5"/>
      <c r="J52" s="5"/>
      <c r="K52" s="5"/>
      <c r="L52" s="8" t="s">
        <v>392</v>
      </c>
      <c r="M52" s="8" t="s">
        <v>494</v>
      </c>
      <c r="N52" s="5">
        <v>1250</v>
      </c>
      <c r="O52" s="5">
        <v>1</v>
      </c>
      <c r="P52" s="5">
        <v>1</v>
      </c>
      <c r="Q52" s="5"/>
      <c r="R52" s="5"/>
      <c r="S52" s="5"/>
      <c r="T52" s="5"/>
      <c r="U52" s="5"/>
      <c r="V52" s="5"/>
      <c r="W52" s="5">
        <v>5</v>
      </c>
      <c r="X52" s="5">
        <v>0</v>
      </c>
      <c r="Y52" s="5" t="s">
        <v>394</v>
      </c>
      <c r="Z52" s="5">
        <v>3</v>
      </c>
      <c r="AA52" s="8" t="s">
        <v>495</v>
      </c>
      <c r="AB52" s="5">
        <v>1380</v>
      </c>
      <c r="AC52" s="8" t="s">
        <v>396</v>
      </c>
      <c r="AD52" s="8" t="s">
        <v>397</v>
      </c>
    </row>
    <row r="53" spans="1:30" ht="264" x14ac:dyDescent="0.25">
      <c r="A53" s="5">
        <v>50</v>
      </c>
      <c r="B53" s="5" t="s">
        <v>57</v>
      </c>
      <c r="C53" s="6" t="s">
        <v>451</v>
      </c>
      <c r="D53" s="9"/>
      <c r="E53" s="9"/>
      <c r="F53" s="5"/>
      <c r="G53" s="5"/>
      <c r="H53" s="5"/>
      <c r="I53" s="5"/>
      <c r="J53" s="5"/>
      <c r="K53" s="5"/>
      <c r="L53" s="8" t="s">
        <v>392</v>
      </c>
      <c r="M53" s="8" t="s">
        <v>496</v>
      </c>
      <c r="N53" s="5">
        <v>600</v>
      </c>
      <c r="O53" s="5">
        <v>1</v>
      </c>
      <c r="P53" s="5">
        <v>1</v>
      </c>
      <c r="Q53" s="5"/>
      <c r="R53" s="5"/>
      <c r="S53" s="5"/>
      <c r="T53" s="5"/>
      <c r="U53" s="5"/>
      <c r="V53" s="5"/>
      <c r="W53" s="5">
        <v>1</v>
      </c>
      <c r="X53" s="5">
        <v>0</v>
      </c>
      <c r="Y53" s="5" t="s">
        <v>394</v>
      </c>
      <c r="Z53" s="5">
        <v>1</v>
      </c>
      <c r="AA53" s="8" t="s">
        <v>497</v>
      </c>
      <c r="AB53" s="5">
        <v>500</v>
      </c>
      <c r="AC53" s="8" t="s">
        <v>396</v>
      </c>
      <c r="AD53" s="8" t="s">
        <v>397</v>
      </c>
    </row>
    <row r="54" spans="1:30" ht="264" x14ac:dyDescent="0.25">
      <c r="A54" s="5">
        <v>51</v>
      </c>
      <c r="B54" s="5" t="s">
        <v>275</v>
      </c>
      <c r="C54" s="6" t="s">
        <v>451</v>
      </c>
      <c r="D54" s="9"/>
      <c r="E54" s="9"/>
      <c r="F54" s="5"/>
      <c r="G54" s="5"/>
      <c r="H54" s="5"/>
      <c r="I54" s="5"/>
      <c r="J54" s="5"/>
      <c r="K54" s="5"/>
      <c r="L54" s="8" t="s">
        <v>392</v>
      </c>
      <c r="M54" s="8" t="s">
        <v>42</v>
      </c>
      <c r="N54" s="5">
        <v>1600</v>
      </c>
      <c r="O54" s="5">
        <v>1</v>
      </c>
      <c r="P54" s="5">
        <v>1</v>
      </c>
      <c r="Q54" s="5"/>
      <c r="R54" s="5"/>
      <c r="S54" s="5"/>
      <c r="T54" s="5"/>
      <c r="U54" s="5"/>
      <c r="V54" s="5"/>
      <c r="W54" s="5">
        <v>4</v>
      </c>
      <c r="X54" s="5">
        <v>0</v>
      </c>
      <c r="Y54" s="5" t="s">
        <v>394</v>
      </c>
      <c r="Z54" s="5">
        <v>2</v>
      </c>
      <c r="AA54" s="8" t="s">
        <v>498</v>
      </c>
      <c r="AB54" s="5">
        <v>1500</v>
      </c>
      <c r="AC54" s="8" t="s">
        <v>396</v>
      </c>
      <c r="AD54" s="8" t="s">
        <v>397</v>
      </c>
    </row>
    <row r="55" spans="1:30" ht="204" x14ac:dyDescent="0.25">
      <c r="A55" s="5">
        <v>52</v>
      </c>
      <c r="B55" s="5" t="s">
        <v>58</v>
      </c>
      <c r="C55" s="6" t="s">
        <v>499</v>
      </c>
      <c r="D55" s="9"/>
      <c r="E55" s="9"/>
      <c r="F55" s="5"/>
      <c r="G55" s="5"/>
      <c r="H55" s="5"/>
      <c r="I55" s="5"/>
      <c r="J55" s="5"/>
      <c r="K55" s="5"/>
      <c r="L55" s="8" t="s">
        <v>392</v>
      </c>
      <c r="M55" s="8" t="s">
        <v>500</v>
      </c>
      <c r="N55" s="5">
        <v>3250</v>
      </c>
      <c r="O55" s="5">
        <v>1</v>
      </c>
      <c r="P55" s="5">
        <v>3</v>
      </c>
      <c r="Q55" s="5"/>
      <c r="R55" s="5"/>
      <c r="S55" s="5"/>
      <c r="T55" s="5"/>
      <c r="U55" s="5"/>
      <c r="V55" s="5"/>
      <c r="W55" s="5">
        <v>9</v>
      </c>
      <c r="X55" s="5">
        <v>2</v>
      </c>
      <c r="Y55" s="5" t="s">
        <v>394</v>
      </c>
      <c r="Z55" s="5">
        <v>4</v>
      </c>
      <c r="AA55" s="8" t="s">
        <v>501</v>
      </c>
      <c r="AB55" s="5">
        <v>4975</v>
      </c>
      <c r="AC55" s="8" t="s">
        <v>396</v>
      </c>
      <c r="AD55" s="8" t="s">
        <v>397</v>
      </c>
    </row>
    <row r="56" spans="1:30" ht="204" x14ac:dyDescent="0.25">
      <c r="A56" s="5">
        <v>53</v>
      </c>
      <c r="B56" s="5" t="s">
        <v>59</v>
      </c>
      <c r="C56" s="6" t="s">
        <v>499</v>
      </c>
      <c r="D56" s="9"/>
      <c r="E56" s="9"/>
      <c r="F56" s="5"/>
      <c r="G56" s="5"/>
      <c r="H56" s="5"/>
      <c r="I56" s="5"/>
      <c r="J56" s="5"/>
      <c r="K56" s="5"/>
      <c r="L56" s="8" t="s">
        <v>392</v>
      </c>
      <c r="M56" s="8" t="s">
        <v>502</v>
      </c>
      <c r="N56" s="5">
        <v>2500</v>
      </c>
      <c r="O56" s="5">
        <v>1</v>
      </c>
      <c r="P56" s="5">
        <v>16</v>
      </c>
      <c r="Q56" s="5"/>
      <c r="R56" s="5"/>
      <c r="S56" s="5"/>
      <c r="T56" s="5"/>
      <c r="U56" s="5"/>
      <c r="V56" s="5"/>
      <c r="W56" s="5">
        <v>30</v>
      </c>
      <c r="X56" s="5">
        <v>0</v>
      </c>
      <c r="Y56" s="5" t="s">
        <v>394</v>
      </c>
      <c r="Z56" s="5">
        <v>4</v>
      </c>
      <c r="AA56" s="8" t="s">
        <v>503</v>
      </c>
      <c r="AB56" s="5">
        <v>1265</v>
      </c>
      <c r="AC56" s="8" t="s">
        <v>396</v>
      </c>
      <c r="AD56" s="8" t="s">
        <v>397</v>
      </c>
    </row>
    <row r="57" spans="1:30" ht="252" x14ac:dyDescent="0.25">
      <c r="A57" s="5">
        <v>54</v>
      </c>
      <c r="B57" s="5" t="s">
        <v>60</v>
      </c>
      <c r="C57" s="6" t="s">
        <v>504</v>
      </c>
      <c r="D57" s="9"/>
      <c r="E57" s="9"/>
      <c r="F57" s="5"/>
      <c r="G57" s="5"/>
      <c r="H57" s="5"/>
      <c r="I57" s="5"/>
      <c r="J57" s="5"/>
      <c r="K57" s="5"/>
      <c r="L57" s="8" t="s">
        <v>392</v>
      </c>
      <c r="M57" s="8" t="s">
        <v>505</v>
      </c>
      <c r="N57" s="5">
        <v>3200</v>
      </c>
      <c r="O57" s="5">
        <v>1</v>
      </c>
      <c r="P57" s="5">
        <v>2</v>
      </c>
      <c r="Q57" s="5"/>
      <c r="R57" s="5"/>
      <c r="S57" s="5"/>
      <c r="T57" s="5"/>
      <c r="U57" s="5"/>
      <c r="V57" s="5"/>
      <c r="W57" s="5">
        <v>9</v>
      </c>
      <c r="X57" s="5">
        <v>0</v>
      </c>
      <c r="Y57" s="5" t="s">
        <v>394</v>
      </c>
      <c r="Z57" s="5">
        <v>2</v>
      </c>
      <c r="AA57" s="8" t="s">
        <v>506</v>
      </c>
      <c r="AB57" s="5">
        <v>3000</v>
      </c>
      <c r="AC57" s="8" t="s">
        <v>396</v>
      </c>
      <c r="AD57" s="8" t="s">
        <v>397</v>
      </c>
    </row>
    <row r="58" spans="1:30" ht="228" x14ac:dyDescent="0.25">
      <c r="A58" s="5">
        <v>55</v>
      </c>
      <c r="B58" s="5" t="s">
        <v>61</v>
      </c>
      <c r="C58" s="6" t="s">
        <v>507</v>
      </c>
      <c r="D58" s="9"/>
      <c r="E58" s="9"/>
      <c r="F58" s="5"/>
      <c r="G58" s="5"/>
      <c r="H58" s="5"/>
      <c r="I58" s="5"/>
      <c r="J58" s="5"/>
      <c r="K58" s="5"/>
      <c r="L58" s="8" t="s">
        <v>392</v>
      </c>
      <c r="M58" s="8" t="s">
        <v>508</v>
      </c>
      <c r="N58" s="5">
        <v>5000</v>
      </c>
      <c r="O58" s="5">
        <v>1</v>
      </c>
      <c r="P58" s="5">
        <v>2</v>
      </c>
      <c r="Q58" s="5"/>
      <c r="R58" s="5"/>
      <c r="S58" s="5"/>
      <c r="T58" s="5"/>
      <c r="U58" s="5"/>
      <c r="V58" s="5"/>
      <c r="W58" s="5">
        <v>10</v>
      </c>
      <c r="X58" s="5">
        <v>0</v>
      </c>
      <c r="Y58" s="5" t="s">
        <v>394</v>
      </c>
      <c r="Z58" s="5">
        <v>5</v>
      </c>
      <c r="AA58" s="8" t="s">
        <v>509</v>
      </c>
      <c r="AB58" s="5">
        <v>3125</v>
      </c>
      <c r="AC58" s="8" t="s">
        <v>396</v>
      </c>
      <c r="AD58" s="8" t="s">
        <v>397</v>
      </c>
    </row>
    <row r="59" spans="1:30" ht="240" x14ac:dyDescent="0.25">
      <c r="A59" s="5">
        <v>56</v>
      </c>
      <c r="B59" s="5" t="s">
        <v>62</v>
      </c>
      <c r="C59" s="6" t="s">
        <v>510</v>
      </c>
      <c r="D59" s="9"/>
      <c r="E59" s="9"/>
      <c r="F59" s="5"/>
      <c r="G59" s="5"/>
      <c r="H59" s="5"/>
      <c r="I59" s="5"/>
      <c r="J59" s="5"/>
      <c r="K59" s="5"/>
      <c r="L59" s="8" t="s">
        <v>408</v>
      </c>
      <c r="M59" s="8"/>
      <c r="N59" s="5"/>
      <c r="O59" s="5">
        <v>0</v>
      </c>
      <c r="P59" s="5">
        <v>0</v>
      </c>
      <c r="Q59" s="5"/>
      <c r="R59" s="5"/>
      <c r="S59" s="5"/>
      <c r="T59" s="5"/>
      <c r="U59" s="5"/>
      <c r="V59" s="5"/>
      <c r="W59" s="5">
        <v>0</v>
      </c>
      <c r="X59" s="5">
        <v>0</v>
      </c>
      <c r="Y59" s="5" t="s">
        <v>394</v>
      </c>
      <c r="Z59" s="5">
        <v>2</v>
      </c>
      <c r="AA59" s="8" t="s">
        <v>511</v>
      </c>
      <c r="AB59" s="5">
        <v>1250</v>
      </c>
      <c r="AC59" s="8" t="s">
        <v>396</v>
      </c>
      <c r="AD59" s="8" t="s">
        <v>397</v>
      </c>
    </row>
    <row r="60" spans="1:30" ht="288" x14ac:dyDescent="0.25">
      <c r="A60" s="5">
        <v>57</v>
      </c>
      <c r="B60" s="5" t="s">
        <v>276</v>
      </c>
      <c r="C60" s="6" t="s">
        <v>512</v>
      </c>
      <c r="D60" s="9"/>
      <c r="E60" s="9"/>
      <c r="F60" s="5"/>
      <c r="G60" s="5"/>
      <c r="H60" s="5"/>
      <c r="I60" s="5"/>
      <c r="J60" s="5"/>
      <c r="K60" s="5"/>
      <c r="L60" s="8" t="s">
        <v>392</v>
      </c>
      <c r="M60" s="8" t="s">
        <v>513</v>
      </c>
      <c r="N60" s="5">
        <v>4100</v>
      </c>
      <c r="O60" s="5">
        <v>1</v>
      </c>
      <c r="P60" s="5">
        <v>1</v>
      </c>
      <c r="Q60" s="5"/>
      <c r="R60" s="5"/>
      <c r="S60" s="5"/>
      <c r="T60" s="5"/>
      <c r="U60" s="5"/>
      <c r="V60" s="5"/>
      <c r="W60" s="5">
        <v>8</v>
      </c>
      <c r="X60" s="5">
        <v>8</v>
      </c>
      <c r="Y60" s="5" t="s">
        <v>394</v>
      </c>
      <c r="Z60" s="5">
        <v>4</v>
      </c>
      <c r="AA60" s="8" t="s">
        <v>514</v>
      </c>
      <c r="AB60" s="5">
        <v>3760</v>
      </c>
      <c r="AC60" s="8" t="s">
        <v>396</v>
      </c>
      <c r="AD60" s="8" t="s">
        <v>397</v>
      </c>
    </row>
    <row r="61" spans="1:30" ht="324" x14ac:dyDescent="0.25">
      <c r="A61" s="5">
        <v>58</v>
      </c>
      <c r="B61" s="5" t="s">
        <v>277</v>
      </c>
      <c r="C61" s="6" t="s">
        <v>515</v>
      </c>
      <c r="D61" s="9"/>
      <c r="E61" s="9"/>
      <c r="F61" s="5"/>
      <c r="G61" s="5"/>
      <c r="H61" s="5"/>
      <c r="I61" s="5"/>
      <c r="J61" s="5"/>
      <c r="K61" s="5"/>
      <c r="L61" s="8" t="s">
        <v>392</v>
      </c>
      <c r="M61" s="8" t="s">
        <v>508</v>
      </c>
      <c r="N61" s="5">
        <v>5000</v>
      </c>
      <c r="O61" s="5">
        <v>1</v>
      </c>
      <c r="P61" s="5">
        <v>1</v>
      </c>
      <c r="Q61" s="5"/>
      <c r="R61" s="5"/>
      <c r="S61" s="5"/>
      <c r="T61" s="5"/>
      <c r="U61" s="5"/>
      <c r="V61" s="5"/>
      <c r="W61" s="5">
        <v>5</v>
      </c>
      <c r="X61" s="5">
        <v>0</v>
      </c>
      <c r="Y61" s="5" t="s">
        <v>394</v>
      </c>
      <c r="Z61" s="5">
        <v>5</v>
      </c>
      <c r="AA61" s="8" t="s">
        <v>516</v>
      </c>
      <c r="AB61" s="5">
        <v>4500</v>
      </c>
      <c r="AC61" s="8" t="s">
        <v>396</v>
      </c>
      <c r="AD61" s="8" t="s">
        <v>397</v>
      </c>
    </row>
    <row r="62" spans="1:30" ht="228" x14ac:dyDescent="0.25">
      <c r="A62" s="5">
        <v>59</v>
      </c>
      <c r="B62" s="5" t="s">
        <v>278</v>
      </c>
      <c r="C62" s="6" t="s">
        <v>517</v>
      </c>
      <c r="D62" s="9"/>
      <c r="E62" s="9"/>
      <c r="F62" s="5"/>
      <c r="G62" s="5"/>
      <c r="H62" s="5"/>
      <c r="I62" s="5"/>
      <c r="J62" s="5"/>
      <c r="K62" s="5"/>
      <c r="L62" s="8" t="s">
        <v>392</v>
      </c>
      <c r="M62" s="8" t="s">
        <v>518</v>
      </c>
      <c r="N62" s="5">
        <v>3000</v>
      </c>
      <c r="O62" s="5">
        <v>1</v>
      </c>
      <c r="P62" s="5">
        <v>1</v>
      </c>
      <c r="Q62" s="5"/>
      <c r="R62" s="5"/>
      <c r="S62" s="5"/>
      <c r="T62" s="5"/>
      <c r="U62" s="5"/>
      <c r="V62" s="5"/>
      <c r="W62" s="5">
        <v>5</v>
      </c>
      <c r="X62" s="5">
        <v>0</v>
      </c>
      <c r="Y62" s="5" t="s">
        <v>394</v>
      </c>
      <c r="Z62" s="5">
        <v>4</v>
      </c>
      <c r="AA62" s="8" t="s">
        <v>519</v>
      </c>
      <c r="AB62" s="5">
        <v>4750</v>
      </c>
      <c r="AC62" s="8" t="s">
        <v>396</v>
      </c>
      <c r="AD62" s="8" t="s">
        <v>397</v>
      </c>
    </row>
    <row r="63" spans="1:30" ht="240" x14ac:dyDescent="0.25">
      <c r="A63" s="5">
        <v>60</v>
      </c>
      <c r="B63" s="5" t="s">
        <v>279</v>
      </c>
      <c r="C63" s="6" t="s">
        <v>520</v>
      </c>
      <c r="D63" s="9"/>
      <c r="E63" s="9"/>
      <c r="F63" s="5"/>
      <c r="G63" s="5"/>
      <c r="H63" s="5"/>
      <c r="I63" s="5"/>
      <c r="J63" s="5"/>
      <c r="K63" s="5"/>
      <c r="L63" s="8" t="s">
        <v>392</v>
      </c>
      <c r="M63" s="8" t="s">
        <v>521</v>
      </c>
      <c r="N63" s="5">
        <v>3500</v>
      </c>
      <c r="O63" s="5">
        <v>1</v>
      </c>
      <c r="P63" s="5">
        <v>1</v>
      </c>
      <c r="Q63" s="5"/>
      <c r="R63" s="5"/>
      <c r="S63" s="5"/>
      <c r="T63" s="5"/>
      <c r="U63" s="5"/>
      <c r="V63" s="5"/>
      <c r="W63" s="5">
        <v>5</v>
      </c>
      <c r="X63" s="5">
        <v>0</v>
      </c>
      <c r="Y63" s="5" t="s">
        <v>394</v>
      </c>
      <c r="Z63" s="5">
        <v>3</v>
      </c>
      <c r="AA63" s="8" t="s">
        <v>522</v>
      </c>
      <c r="AB63" s="5">
        <v>3375</v>
      </c>
      <c r="AC63" s="8" t="s">
        <v>396</v>
      </c>
      <c r="AD63" s="8" t="s">
        <v>397</v>
      </c>
    </row>
    <row r="64" spans="1:30" ht="336" x14ac:dyDescent="0.25">
      <c r="A64" s="5">
        <v>61</v>
      </c>
      <c r="B64" s="5" t="s">
        <v>63</v>
      </c>
      <c r="C64" s="6" t="s">
        <v>523</v>
      </c>
      <c r="D64" s="9"/>
      <c r="E64" s="9"/>
      <c r="F64" s="5"/>
      <c r="G64" s="5"/>
      <c r="H64" s="5"/>
      <c r="I64" s="5"/>
      <c r="J64" s="5"/>
      <c r="K64" s="5"/>
      <c r="L64" s="8" t="s">
        <v>392</v>
      </c>
      <c r="M64" s="8" t="s">
        <v>524</v>
      </c>
      <c r="N64" s="5">
        <v>12500</v>
      </c>
      <c r="O64" s="5">
        <v>1</v>
      </c>
      <c r="P64" s="5">
        <v>4</v>
      </c>
      <c r="Q64" s="5"/>
      <c r="R64" s="5"/>
      <c r="S64" s="5"/>
      <c r="T64" s="5"/>
      <c r="U64" s="5"/>
      <c r="V64" s="5"/>
      <c r="W64" s="5">
        <v>26</v>
      </c>
      <c r="X64" s="5">
        <v>0</v>
      </c>
      <c r="Y64" s="5" t="s">
        <v>394</v>
      </c>
      <c r="Z64" s="5">
        <v>3</v>
      </c>
      <c r="AA64" s="8" t="s">
        <v>525</v>
      </c>
      <c r="AB64" s="5">
        <v>6600</v>
      </c>
      <c r="AC64" s="8" t="s">
        <v>396</v>
      </c>
      <c r="AD64" s="8" t="s">
        <v>397</v>
      </c>
    </row>
    <row r="65" spans="1:30" ht="336" x14ac:dyDescent="0.25">
      <c r="A65" s="5">
        <v>62</v>
      </c>
      <c r="B65" s="5" t="s">
        <v>64</v>
      </c>
      <c r="C65" s="6" t="s">
        <v>526</v>
      </c>
      <c r="D65" s="9"/>
      <c r="E65" s="9"/>
      <c r="F65" s="5"/>
      <c r="G65" s="5"/>
      <c r="H65" s="5"/>
      <c r="I65" s="5"/>
      <c r="J65" s="5"/>
      <c r="K65" s="5"/>
      <c r="L65" s="8" t="s">
        <v>392</v>
      </c>
      <c r="M65" s="8" t="s">
        <v>527</v>
      </c>
      <c r="N65" s="5">
        <v>7500</v>
      </c>
      <c r="O65" s="5">
        <v>1</v>
      </c>
      <c r="P65" s="5">
        <v>2</v>
      </c>
      <c r="Q65" s="5"/>
      <c r="R65" s="5"/>
      <c r="S65" s="5"/>
      <c r="T65" s="5"/>
      <c r="U65" s="5"/>
      <c r="V65" s="5"/>
      <c r="W65" s="5">
        <v>12</v>
      </c>
      <c r="X65" s="5">
        <v>0</v>
      </c>
      <c r="Y65" s="5" t="s">
        <v>394</v>
      </c>
      <c r="Z65" s="5">
        <v>3</v>
      </c>
      <c r="AA65" s="8" t="s">
        <v>525</v>
      </c>
      <c r="AB65" s="5">
        <v>6600</v>
      </c>
      <c r="AC65" s="8" t="s">
        <v>396</v>
      </c>
      <c r="AD65" s="8" t="s">
        <v>397</v>
      </c>
    </row>
    <row r="66" spans="1:30" ht="336" x14ac:dyDescent="0.25">
      <c r="A66" s="5">
        <v>63</v>
      </c>
      <c r="B66" s="5" t="s">
        <v>280</v>
      </c>
      <c r="C66" s="6" t="s">
        <v>528</v>
      </c>
      <c r="D66" s="9"/>
      <c r="E66" s="9"/>
      <c r="F66" s="5"/>
      <c r="G66" s="5"/>
      <c r="H66" s="5"/>
      <c r="I66" s="5"/>
      <c r="J66" s="5"/>
      <c r="K66" s="5"/>
      <c r="L66" s="8" t="s">
        <v>408</v>
      </c>
      <c r="M66" s="8"/>
      <c r="N66" s="5"/>
      <c r="O66" s="5">
        <v>0</v>
      </c>
      <c r="P66" s="5">
        <v>0</v>
      </c>
      <c r="Q66" s="5"/>
      <c r="R66" s="5"/>
      <c r="S66" s="5"/>
      <c r="T66" s="5"/>
      <c r="U66" s="5"/>
      <c r="V66" s="5"/>
      <c r="W66" s="5">
        <v>0</v>
      </c>
      <c r="X66" s="5">
        <v>0</v>
      </c>
      <c r="Y66" s="5" t="s">
        <v>394</v>
      </c>
      <c r="Z66" s="5">
        <v>3</v>
      </c>
      <c r="AA66" s="8" t="s">
        <v>529</v>
      </c>
      <c r="AB66" s="5">
        <v>1140</v>
      </c>
      <c r="AC66" s="8" t="s">
        <v>396</v>
      </c>
      <c r="AD66" s="8" t="s">
        <v>397</v>
      </c>
    </row>
    <row r="67" spans="1:30" ht="324" x14ac:dyDescent="0.25">
      <c r="A67" s="5">
        <v>64</v>
      </c>
      <c r="B67" s="5" t="s">
        <v>281</v>
      </c>
      <c r="C67" s="6" t="s">
        <v>530</v>
      </c>
      <c r="D67" s="9"/>
      <c r="E67" s="9"/>
      <c r="F67" s="5"/>
      <c r="G67" s="5"/>
      <c r="H67" s="5"/>
      <c r="I67" s="5"/>
      <c r="J67" s="5"/>
      <c r="K67" s="5"/>
      <c r="L67" s="8" t="s">
        <v>392</v>
      </c>
      <c r="M67" s="8" t="s">
        <v>531</v>
      </c>
      <c r="N67" s="5">
        <v>6000</v>
      </c>
      <c r="O67" s="5">
        <v>0</v>
      </c>
      <c r="P67" s="5">
        <v>0</v>
      </c>
      <c r="Q67" s="5"/>
      <c r="R67" s="5"/>
      <c r="S67" s="5"/>
      <c r="T67" s="5"/>
      <c r="U67" s="5"/>
      <c r="V67" s="5"/>
      <c r="W67" s="5">
        <v>0</v>
      </c>
      <c r="X67" s="5">
        <v>0</v>
      </c>
      <c r="Y67" s="5" t="s">
        <v>394</v>
      </c>
      <c r="Z67" s="5">
        <v>4</v>
      </c>
      <c r="AA67" s="8" t="s">
        <v>532</v>
      </c>
      <c r="AB67" s="5">
        <v>8800</v>
      </c>
      <c r="AC67" s="8" t="s">
        <v>396</v>
      </c>
      <c r="AD67" s="8" t="s">
        <v>397</v>
      </c>
    </row>
    <row r="68" spans="1:30" ht="324" x14ac:dyDescent="0.25">
      <c r="A68" s="5">
        <v>65</v>
      </c>
      <c r="B68" s="5" t="s">
        <v>282</v>
      </c>
      <c r="C68" s="6" t="s">
        <v>530</v>
      </c>
      <c r="D68" s="9"/>
      <c r="E68" s="9"/>
      <c r="F68" s="5"/>
      <c r="G68" s="5"/>
      <c r="H68" s="5"/>
      <c r="I68" s="5"/>
      <c r="J68" s="5"/>
      <c r="K68" s="5"/>
      <c r="L68" s="8" t="s">
        <v>392</v>
      </c>
      <c r="M68" s="8" t="s">
        <v>533</v>
      </c>
      <c r="N68" s="5">
        <v>1000</v>
      </c>
      <c r="O68" s="5">
        <v>0</v>
      </c>
      <c r="P68" s="5">
        <v>0</v>
      </c>
      <c r="Q68" s="5"/>
      <c r="R68" s="5"/>
      <c r="S68" s="5"/>
      <c r="T68" s="5"/>
      <c r="U68" s="5"/>
      <c r="V68" s="5"/>
      <c r="W68" s="5">
        <v>0</v>
      </c>
      <c r="X68" s="5">
        <v>0</v>
      </c>
      <c r="Y68" s="5" t="s">
        <v>408</v>
      </c>
      <c r="Z68" s="5"/>
      <c r="AA68" s="8"/>
      <c r="AB68" s="5"/>
      <c r="AC68" s="8" t="s">
        <v>396</v>
      </c>
      <c r="AD68" s="8" t="s">
        <v>397</v>
      </c>
    </row>
    <row r="69" spans="1:30" ht="276" x14ac:dyDescent="0.25">
      <c r="A69" s="5">
        <v>66</v>
      </c>
      <c r="B69" s="5" t="s">
        <v>283</v>
      </c>
      <c r="C69" s="6" t="s">
        <v>534</v>
      </c>
      <c r="D69" s="9"/>
      <c r="E69" s="9"/>
      <c r="F69" s="5"/>
      <c r="G69" s="5"/>
      <c r="H69" s="5"/>
      <c r="I69" s="5"/>
      <c r="J69" s="5"/>
      <c r="K69" s="5"/>
      <c r="L69" s="8" t="s">
        <v>392</v>
      </c>
      <c r="M69" s="8" t="s">
        <v>535</v>
      </c>
      <c r="N69" s="5">
        <v>3200</v>
      </c>
      <c r="O69" s="5">
        <v>1</v>
      </c>
      <c r="P69" s="5">
        <v>1</v>
      </c>
      <c r="Q69" s="5"/>
      <c r="R69" s="5"/>
      <c r="S69" s="5"/>
      <c r="T69" s="5"/>
      <c r="U69" s="5"/>
      <c r="V69" s="5"/>
      <c r="W69" s="5">
        <v>5</v>
      </c>
      <c r="X69" s="5">
        <v>0</v>
      </c>
      <c r="Y69" s="5" t="s">
        <v>394</v>
      </c>
      <c r="Z69" s="5">
        <v>3</v>
      </c>
      <c r="AA69" s="8" t="s">
        <v>536</v>
      </c>
      <c r="AB69" s="5">
        <v>2830</v>
      </c>
      <c r="AC69" s="8" t="s">
        <v>396</v>
      </c>
      <c r="AD69" s="8" t="s">
        <v>397</v>
      </c>
    </row>
    <row r="70" spans="1:30" ht="312" x14ac:dyDescent="0.25">
      <c r="A70" s="5">
        <v>67</v>
      </c>
      <c r="B70" s="5" t="s">
        <v>284</v>
      </c>
      <c r="C70" s="6" t="s">
        <v>537</v>
      </c>
      <c r="D70" s="9"/>
      <c r="E70" s="9"/>
      <c r="F70" s="5"/>
      <c r="G70" s="5"/>
      <c r="H70" s="5"/>
      <c r="I70" s="5"/>
      <c r="J70" s="5"/>
      <c r="K70" s="5"/>
      <c r="L70" s="8" t="s">
        <v>392</v>
      </c>
      <c r="M70" s="8" t="s">
        <v>538</v>
      </c>
      <c r="N70" s="5">
        <v>4500</v>
      </c>
      <c r="O70" s="5">
        <v>1</v>
      </c>
      <c r="P70" s="5">
        <v>3</v>
      </c>
      <c r="Q70" s="5"/>
      <c r="R70" s="5"/>
      <c r="S70" s="5"/>
      <c r="T70" s="5"/>
      <c r="U70" s="5"/>
      <c r="V70" s="5"/>
      <c r="W70" s="5">
        <v>18</v>
      </c>
      <c r="X70" s="5">
        <v>0</v>
      </c>
      <c r="Y70" s="5" t="s">
        <v>394</v>
      </c>
      <c r="Z70" s="5">
        <v>4</v>
      </c>
      <c r="AA70" s="8" t="s">
        <v>539</v>
      </c>
      <c r="AB70" s="5">
        <v>5020</v>
      </c>
      <c r="AC70" s="8" t="s">
        <v>396</v>
      </c>
      <c r="AD70" s="8" t="s">
        <v>397</v>
      </c>
    </row>
    <row r="71" spans="1:30" ht="336" x14ac:dyDescent="0.25">
      <c r="A71" s="5">
        <v>68</v>
      </c>
      <c r="B71" s="5" t="s">
        <v>285</v>
      </c>
      <c r="C71" s="6" t="s">
        <v>540</v>
      </c>
      <c r="D71" s="9"/>
      <c r="E71" s="9"/>
      <c r="F71" s="5"/>
      <c r="G71" s="5"/>
      <c r="H71" s="5"/>
      <c r="I71" s="5"/>
      <c r="J71" s="5"/>
      <c r="K71" s="5"/>
      <c r="L71" s="8" t="s">
        <v>392</v>
      </c>
      <c r="M71" s="8" t="s">
        <v>535</v>
      </c>
      <c r="N71" s="5">
        <v>3200</v>
      </c>
      <c r="O71" s="5">
        <v>1</v>
      </c>
      <c r="P71" s="5">
        <v>1</v>
      </c>
      <c r="Q71" s="5"/>
      <c r="R71" s="5"/>
      <c r="S71" s="5"/>
      <c r="T71" s="5"/>
      <c r="U71" s="5"/>
      <c r="V71" s="5"/>
      <c r="W71" s="5">
        <v>10</v>
      </c>
      <c r="X71" s="5">
        <v>0</v>
      </c>
      <c r="Y71" s="5" t="s">
        <v>394</v>
      </c>
      <c r="Z71" s="5">
        <v>4</v>
      </c>
      <c r="AA71" s="8" t="s">
        <v>541</v>
      </c>
      <c r="AB71" s="5">
        <v>5020</v>
      </c>
      <c r="AC71" s="8" t="s">
        <v>396</v>
      </c>
      <c r="AD71" s="8" t="s">
        <v>397</v>
      </c>
    </row>
    <row r="72" spans="1:30" ht="228" x14ac:dyDescent="0.25">
      <c r="A72" s="5">
        <v>69</v>
      </c>
      <c r="B72" s="5" t="s">
        <v>65</v>
      </c>
      <c r="C72" s="6" t="s">
        <v>542</v>
      </c>
      <c r="D72" s="9"/>
      <c r="E72" s="9"/>
      <c r="F72" s="5"/>
      <c r="G72" s="5"/>
      <c r="H72" s="5"/>
      <c r="I72" s="5"/>
      <c r="J72" s="5"/>
      <c r="K72" s="5"/>
      <c r="L72" s="8" t="s">
        <v>392</v>
      </c>
      <c r="M72" s="8" t="s">
        <v>543</v>
      </c>
      <c r="N72" s="5">
        <v>9000</v>
      </c>
      <c r="O72" s="5">
        <v>1</v>
      </c>
      <c r="P72" s="5">
        <v>4</v>
      </c>
      <c r="Q72" s="5"/>
      <c r="R72" s="5"/>
      <c r="S72" s="5"/>
      <c r="T72" s="5"/>
      <c r="U72" s="5"/>
      <c r="V72" s="5"/>
      <c r="W72" s="5">
        <v>14</v>
      </c>
      <c r="X72" s="5">
        <v>0</v>
      </c>
      <c r="Y72" s="5" t="s">
        <v>394</v>
      </c>
      <c r="Z72" s="5">
        <v>8</v>
      </c>
      <c r="AA72" s="8" t="s">
        <v>544</v>
      </c>
      <c r="AB72" s="5">
        <v>20000</v>
      </c>
      <c r="AC72" s="8" t="s">
        <v>396</v>
      </c>
      <c r="AD72" s="8" t="s">
        <v>397</v>
      </c>
    </row>
    <row r="73" spans="1:30" ht="228" x14ac:dyDescent="0.25">
      <c r="A73" s="5">
        <v>70</v>
      </c>
      <c r="B73" s="5" t="s">
        <v>286</v>
      </c>
      <c r="C73" s="6" t="s">
        <v>545</v>
      </c>
      <c r="D73" s="9"/>
      <c r="E73" s="9"/>
      <c r="F73" s="5"/>
      <c r="G73" s="5"/>
      <c r="H73" s="5"/>
      <c r="I73" s="5"/>
      <c r="J73" s="5"/>
      <c r="K73" s="5"/>
      <c r="L73" s="8" t="s">
        <v>392</v>
      </c>
      <c r="M73" s="8" t="s">
        <v>546</v>
      </c>
      <c r="N73" s="5">
        <v>13400</v>
      </c>
      <c r="O73" s="5">
        <v>1</v>
      </c>
      <c r="P73" s="5">
        <v>4</v>
      </c>
      <c r="Q73" s="5"/>
      <c r="R73" s="5"/>
      <c r="S73" s="5"/>
      <c r="T73" s="5"/>
      <c r="U73" s="5"/>
      <c r="V73" s="5"/>
      <c r="W73" s="5">
        <v>12</v>
      </c>
      <c r="X73" s="5">
        <v>0</v>
      </c>
      <c r="Y73" s="5" t="s">
        <v>394</v>
      </c>
      <c r="Z73" s="5">
        <v>8</v>
      </c>
      <c r="AA73" s="8" t="s">
        <v>547</v>
      </c>
      <c r="AB73" s="5">
        <v>10860</v>
      </c>
      <c r="AC73" s="8" t="s">
        <v>396</v>
      </c>
      <c r="AD73" s="8" t="s">
        <v>397</v>
      </c>
    </row>
    <row r="74" spans="1:30" ht="228" x14ac:dyDescent="0.25">
      <c r="A74" s="5">
        <v>71</v>
      </c>
      <c r="B74" s="5" t="s">
        <v>66</v>
      </c>
      <c r="C74" s="6" t="s">
        <v>542</v>
      </c>
      <c r="D74" s="9"/>
      <c r="E74" s="9"/>
      <c r="F74" s="5"/>
      <c r="G74" s="5"/>
      <c r="H74" s="5"/>
      <c r="I74" s="5"/>
      <c r="J74" s="5"/>
      <c r="K74" s="5"/>
      <c r="L74" s="8" t="s">
        <v>392</v>
      </c>
      <c r="M74" s="8" t="s">
        <v>548</v>
      </c>
      <c r="N74" s="5">
        <v>5000</v>
      </c>
      <c r="O74" s="5">
        <v>1</v>
      </c>
      <c r="P74" s="5">
        <v>1</v>
      </c>
      <c r="Q74" s="5"/>
      <c r="R74" s="5"/>
      <c r="S74" s="5"/>
      <c r="T74" s="5"/>
      <c r="U74" s="5"/>
      <c r="V74" s="5"/>
      <c r="W74" s="5">
        <v>5</v>
      </c>
      <c r="X74" s="5">
        <v>0</v>
      </c>
      <c r="Y74" s="5" t="s">
        <v>394</v>
      </c>
      <c r="Z74" s="5">
        <v>3</v>
      </c>
      <c r="AA74" s="8" t="s">
        <v>549</v>
      </c>
      <c r="AB74" s="5">
        <v>4500</v>
      </c>
      <c r="AC74" s="8" t="s">
        <v>396</v>
      </c>
      <c r="AD74" s="8" t="s">
        <v>397</v>
      </c>
    </row>
    <row r="75" spans="1:30" ht="276" x14ac:dyDescent="0.25">
      <c r="A75" s="5">
        <v>72</v>
      </c>
      <c r="B75" s="5" t="s">
        <v>287</v>
      </c>
      <c r="C75" s="6" t="s">
        <v>550</v>
      </c>
      <c r="D75" s="9"/>
      <c r="E75" s="9"/>
      <c r="F75" s="5"/>
      <c r="G75" s="5"/>
      <c r="H75" s="5"/>
      <c r="I75" s="5"/>
      <c r="J75" s="5"/>
      <c r="K75" s="5"/>
      <c r="L75" s="8" t="s">
        <v>392</v>
      </c>
      <c r="M75" s="8" t="s">
        <v>551</v>
      </c>
      <c r="N75" s="5">
        <v>1750</v>
      </c>
      <c r="O75" s="5">
        <v>1</v>
      </c>
      <c r="P75" s="5">
        <v>1</v>
      </c>
      <c r="Q75" s="5"/>
      <c r="R75" s="5"/>
      <c r="S75" s="5"/>
      <c r="T75" s="5"/>
      <c r="U75" s="5"/>
      <c r="V75" s="5"/>
      <c r="W75" s="5">
        <v>4</v>
      </c>
      <c r="X75" s="5">
        <v>0</v>
      </c>
      <c r="Y75" s="5" t="s">
        <v>394</v>
      </c>
      <c r="Z75" s="5">
        <v>2</v>
      </c>
      <c r="AA75" s="8" t="s">
        <v>441</v>
      </c>
      <c r="AB75" s="5">
        <v>2020</v>
      </c>
      <c r="AC75" s="8" t="s">
        <v>396</v>
      </c>
      <c r="AD75" s="8" t="s">
        <v>397</v>
      </c>
    </row>
    <row r="76" spans="1:30" ht="252" x14ac:dyDescent="0.25">
      <c r="A76" s="5">
        <v>73</v>
      </c>
      <c r="B76" s="5" t="s">
        <v>288</v>
      </c>
      <c r="C76" s="6" t="s">
        <v>552</v>
      </c>
      <c r="D76" s="9"/>
      <c r="E76" s="9"/>
      <c r="F76" s="5"/>
      <c r="G76" s="5"/>
      <c r="H76" s="5"/>
      <c r="I76" s="5"/>
      <c r="J76" s="5"/>
      <c r="K76" s="5"/>
      <c r="L76" s="8" t="s">
        <v>392</v>
      </c>
      <c r="M76" s="8" t="s">
        <v>553</v>
      </c>
      <c r="N76" s="5">
        <v>5000</v>
      </c>
      <c r="O76" s="5">
        <v>1</v>
      </c>
      <c r="P76" s="5">
        <v>1</v>
      </c>
      <c r="Q76" s="5"/>
      <c r="R76" s="5"/>
      <c r="S76" s="5"/>
      <c r="T76" s="5"/>
      <c r="U76" s="5"/>
      <c r="V76" s="5"/>
      <c r="W76" s="5">
        <v>9</v>
      </c>
      <c r="X76" s="5">
        <v>0</v>
      </c>
      <c r="Y76" s="5" t="s">
        <v>394</v>
      </c>
      <c r="Z76" s="5">
        <v>3</v>
      </c>
      <c r="AA76" s="8" t="s">
        <v>554</v>
      </c>
      <c r="AB76" s="5">
        <v>3750</v>
      </c>
      <c r="AC76" s="8" t="s">
        <v>396</v>
      </c>
      <c r="AD76" s="8" t="s">
        <v>397</v>
      </c>
    </row>
    <row r="77" spans="1:30" ht="228" x14ac:dyDescent="0.25">
      <c r="A77" s="5">
        <v>74</v>
      </c>
      <c r="B77" s="5" t="s">
        <v>67</v>
      </c>
      <c r="C77" s="6" t="s">
        <v>555</v>
      </c>
      <c r="D77" s="9"/>
      <c r="E77" s="9"/>
      <c r="F77" s="5"/>
      <c r="G77" s="5"/>
      <c r="H77" s="5"/>
      <c r="I77" s="5"/>
      <c r="J77" s="5"/>
      <c r="K77" s="5"/>
      <c r="L77" s="8" t="s">
        <v>392</v>
      </c>
      <c r="M77" s="8" t="s">
        <v>556</v>
      </c>
      <c r="N77" s="5">
        <v>7500</v>
      </c>
      <c r="O77" s="5">
        <v>1</v>
      </c>
      <c r="P77" s="5">
        <v>2</v>
      </c>
      <c r="Q77" s="5"/>
      <c r="R77" s="5"/>
      <c r="S77" s="5"/>
      <c r="T77" s="5"/>
      <c r="U77" s="5"/>
      <c r="V77" s="5"/>
      <c r="W77" s="5">
        <v>13</v>
      </c>
      <c r="X77" s="5">
        <v>0</v>
      </c>
      <c r="Y77" s="5" t="s">
        <v>394</v>
      </c>
      <c r="Z77" s="5">
        <v>6</v>
      </c>
      <c r="AA77" s="8" t="s">
        <v>557</v>
      </c>
      <c r="AB77" s="5">
        <v>6780</v>
      </c>
      <c r="AC77" s="8" t="s">
        <v>396</v>
      </c>
      <c r="AD77" s="8" t="s">
        <v>397</v>
      </c>
    </row>
    <row r="78" spans="1:30" ht="192" x14ac:dyDescent="0.25">
      <c r="A78" s="5">
        <v>75</v>
      </c>
      <c r="B78" s="5" t="s">
        <v>68</v>
      </c>
      <c r="C78" s="6" t="s">
        <v>558</v>
      </c>
      <c r="D78" s="9"/>
      <c r="E78" s="9"/>
      <c r="F78" s="5"/>
      <c r="G78" s="5"/>
      <c r="H78" s="5"/>
      <c r="I78" s="5"/>
      <c r="J78" s="5"/>
      <c r="K78" s="5"/>
      <c r="L78" s="8" t="s">
        <v>392</v>
      </c>
      <c r="M78" s="8" t="s">
        <v>559</v>
      </c>
      <c r="N78" s="5">
        <v>5000</v>
      </c>
      <c r="O78" s="5">
        <v>1</v>
      </c>
      <c r="P78" s="5">
        <v>1</v>
      </c>
      <c r="Q78" s="5"/>
      <c r="R78" s="5"/>
      <c r="S78" s="5"/>
      <c r="T78" s="5"/>
      <c r="U78" s="5"/>
      <c r="V78" s="5"/>
      <c r="W78" s="5">
        <v>5</v>
      </c>
      <c r="X78" s="5">
        <v>0</v>
      </c>
      <c r="Y78" s="5" t="s">
        <v>394</v>
      </c>
      <c r="Z78" s="5">
        <v>5</v>
      </c>
      <c r="AA78" s="8" t="s">
        <v>560</v>
      </c>
      <c r="AB78" s="5">
        <v>4700</v>
      </c>
      <c r="AC78" s="8" t="s">
        <v>396</v>
      </c>
      <c r="AD78" s="8" t="s">
        <v>397</v>
      </c>
    </row>
    <row r="79" spans="1:30" ht="228" x14ac:dyDescent="0.25">
      <c r="A79" s="5">
        <v>76</v>
      </c>
      <c r="B79" s="5" t="s">
        <v>289</v>
      </c>
      <c r="C79" s="6" t="s">
        <v>555</v>
      </c>
      <c r="D79" s="9"/>
      <c r="E79" s="9"/>
      <c r="F79" s="5"/>
      <c r="G79" s="5"/>
      <c r="H79" s="5"/>
      <c r="I79" s="5"/>
      <c r="J79" s="5"/>
      <c r="K79" s="5"/>
      <c r="L79" s="8" t="s">
        <v>392</v>
      </c>
      <c r="M79" s="8" t="s">
        <v>561</v>
      </c>
      <c r="N79" s="5">
        <v>6750</v>
      </c>
      <c r="O79" s="5">
        <v>1</v>
      </c>
      <c r="P79" s="5">
        <v>2</v>
      </c>
      <c r="Q79" s="5"/>
      <c r="R79" s="5"/>
      <c r="S79" s="5"/>
      <c r="T79" s="5"/>
      <c r="U79" s="5"/>
      <c r="V79" s="5"/>
      <c r="W79" s="5">
        <v>10</v>
      </c>
      <c r="X79" s="5">
        <v>0</v>
      </c>
      <c r="Y79" s="5" t="s">
        <v>394</v>
      </c>
      <c r="Z79" s="5">
        <v>5</v>
      </c>
      <c r="AA79" s="8" t="s">
        <v>562</v>
      </c>
      <c r="AB79" s="5">
        <v>7500</v>
      </c>
      <c r="AC79" s="8" t="s">
        <v>396</v>
      </c>
      <c r="AD79" s="8" t="s">
        <v>397</v>
      </c>
    </row>
    <row r="80" spans="1:30" ht="240" x14ac:dyDescent="0.25">
      <c r="A80" s="5">
        <v>77</v>
      </c>
      <c r="B80" s="5" t="s">
        <v>70</v>
      </c>
      <c r="C80" s="6" t="s">
        <v>563</v>
      </c>
      <c r="D80" s="9"/>
      <c r="E80" s="9"/>
      <c r="F80" s="5"/>
      <c r="G80" s="5"/>
      <c r="H80" s="5"/>
      <c r="I80" s="5"/>
      <c r="J80" s="5"/>
      <c r="K80" s="5"/>
      <c r="L80" s="8" t="s">
        <v>392</v>
      </c>
      <c r="M80" s="8" t="s">
        <v>564</v>
      </c>
      <c r="N80" s="5">
        <v>9250</v>
      </c>
      <c r="O80" s="5">
        <v>1</v>
      </c>
      <c r="P80" s="5">
        <v>1</v>
      </c>
      <c r="Q80" s="5"/>
      <c r="R80" s="5"/>
      <c r="S80" s="5"/>
      <c r="T80" s="5"/>
      <c r="U80" s="5"/>
      <c r="V80" s="5"/>
      <c r="W80" s="5">
        <v>8</v>
      </c>
      <c r="X80" s="5">
        <v>0</v>
      </c>
      <c r="Y80" s="5" t="s">
        <v>394</v>
      </c>
      <c r="Z80" s="5">
        <v>4</v>
      </c>
      <c r="AA80" s="8" t="s">
        <v>565</v>
      </c>
      <c r="AB80" s="5">
        <v>4750</v>
      </c>
      <c r="AC80" s="8" t="s">
        <v>396</v>
      </c>
      <c r="AD80" s="8" t="s">
        <v>397</v>
      </c>
    </row>
    <row r="81" spans="1:30" ht="240" x14ac:dyDescent="0.25">
      <c r="A81" s="5">
        <v>78</v>
      </c>
      <c r="B81" s="5" t="s">
        <v>71</v>
      </c>
      <c r="C81" s="6" t="s">
        <v>566</v>
      </c>
      <c r="D81" s="9"/>
      <c r="E81" s="9"/>
      <c r="F81" s="5"/>
      <c r="G81" s="5"/>
      <c r="H81" s="5"/>
      <c r="I81" s="5"/>
      <c r="J81" s="5"/>
      <c r="K81" s="5"/>
      <c r="L81" s="8" t="s">
        <v>408</v>
      </c>
      <c r="M81" s="8"/>
      <c r="N81" s="5"/>
      <c r="O81" s="5">
        <v>0</v>
      </c>
      <c r="P81" s="5">
        <v>0</v>
      </c>
      <c r="Q81" s="5"/>
      <c r="R81" s="5"/>
      <c r="S81" s="5"/>
      <c r="T81" s="5"/>
      <c r="U81" s="5"/>
      <c r="V81" s="5"/>
      <c r="W81" s="5">
        <v>0</v>
      </c>
      <c r="X81" s="5">
        <v>0</v>
      </c>
      <c r="Y81" s="5" t="s">
        <v>394</v>
      </c>
      <c r="Z81" s="5">
        <v>1</v>
      </c>
      <c r="AA81" s="8" t="s">
        <v>101</v>
      </c>
      <c r="AB81" s="5">
        <v>1500</v>
      </c>
      <c r="AC81" s="8" t="s">
        <v>396</v>
      </c>
      <c r="AD81" s="8" t="s">
        <v>397</v>
      </c>
    </row>
    <row r="82" spans="1:30" ht="252" x14ac:dyDescent="0.25">
      <c r="A82" s="5">
        <v>79</v>
      </c>
      <c r="B82" s="5" t="s">
        <v>72</v>
      </c>
      <c r="C82" s="6" t="s">
        <v>567</v>
      </c>
      <c r="D82" s="9"/>
      <c r="E82" s="9"/>
      <c r="F82" s="5"/>
      <c r="G82" s="5"/>
      <c r="H82" s="5"/>
      <c r="I82" s="5"/>
      <c r="J82" s="5"/>
      <c r="K82" s="5"/>
      <c r="L82" s="8" t="s">
        <v>408</v>
      </c>
      <c r="M82" s="8"/>
      <c r="N82" s="5"/>
      <c r="O82" s="5">
        <v>0</v>
      </c>
      <c r="P82" s="5">
        <v>0</v>
      </c>
      <c r="Q82" s="5"/>
      <c r="R82" s="5"/>
      <c r="S82" s="5"/>
      <c r="T82" s="5"/>
      <c r="U82" s="5"/>
      <c r="V82" s="5"/>
      <c r="W82" s="5">
        <v>0</v>
      </c>
      <c r="X82" s="5">
        <v>0</v>
      </c>
      <c r="Y82" s="5" t="s">
        <v>394</v>
      </c>
      <c r="Z82" s="5">
        <v>2</v>
      </c>
      <c r="AA82" s="8" t="s">
        <v>568</v>
      </c>
      <c r="AB82" s="5">
        <v>3000</v>
      </c>
      <c r="AC82" s="8" t="s">
        <v>396</v>
      </c>
      <c r="AD82" s="8" t="s">
        <v>397</v>
      </c>
    </row>
    <row r="83" spans="1:30" ht="192" x14ac:dyDescent="0.25">
      <c r="A83" s="5">
        <v>80</v>
      </c>
      <c r="B83" s="5" t="s">
        <v>290</v>
      </c>
      <c r="C83" s="6" t="s">
        <v>569</v>
      </c>
      <c r="D83" s="9"/>
      <c r="E83" s="9"/>
      <c r="F83" s="5"/>
      <c r="G83" s="5"/>
      <c r="H83" s="5"/>
      <c r="I83" s="5"/>
      <c r="J83" s="5"/>
      <c r="K83" s="5"/>
      <c r="L83" s="8" t="s">
        <v>392</v>
      </c>
      <c r="M83" s="8" t="s">
        <v>570</v>
      </c>
      <c r="N83" s="5">
        <v>5000</v>
      </c>
      <c r="O83" s="5">
        <v>1</v>
      </c>
      <c r="P83" s="5">
        <v>1</v>
      </c>
      <c r="Q83" s="5"/>
      <c r="R83" s="5"/>
      <c r="S83" s="5"/>
      <c r="T83" s="5"/>
      <c r="U83" s="5"/>
      <c r="V83" s="5"/>
      <c r="W83" s="5">
        <v>5</v>
      </c>
      <c r="X83" s="5">
        <v>0</v>
      </c>
      <c r="Y83" s="5" t="s">
        <v>394</v>
      </c>
      <c r="Z83" s="5">
        <v>4</v>
      </c>
      <c r="AA83" s="8" t="s">
        <v>447</v>
      </c>
      <c r="AB83" s="5">
        <v>6000</v>
      </c>
      <c r="AC83" s="8" t="s">
        <v>396</v>
      </c>
      <c r="AD83" s="8" t="s">
        <v>397</v>
      </c>
    </row>
    <row r="84" spans="1:30" ht="204" x14ac:dyDescent="0.25">
      <c r="A84" s="5">
        <v>81</v>
      </c>
      <c r="B84" s="5" t="s">
        <v>291</v>
      </c>
      <c r="C84" s="6" t="s">
        <v>571</v>
      </c>
      <c r="D84" s="9"/>
      <c r="E84" s="9"/>
      <c r="F84" s="5"/>
      <c r="G84" s="5"/>
      <c r="H84" s="5"/>
      <c r="I84" s="5"/>
      <c r="J84" s="5"/>
      <c r="K84" s="5"/>
      <c r="L84" s="8" t="s">
        <v>392</v>
      </c>
      <c r="M84" s="8" t="s">
        <v>572</v>
      </c>
      <c r="N84" s="5">
        <v>1980</v>
      </c>
      <c r="O84" s="5">
        <v>1</v>
      </c>
      <c r="P84" s="5">
        <v>1</v>
      </c>
      <c r="Q84" s="5"/>
      <c r="R84" s="5"/>
      <c r="S84" s="5"/>
      <c r="T84" s="5"/>
      <c r="U84" s="5"/>
      <c r="V84" s="5"/>
      <c r="W84" s="5">
        <v>7</v>
      </c>
      <c r="X84" s="5">
        <v>0</v>
      </c>
      <c r="Y84" s="5" t="s">
        <v>394</v>
      </c>
      <c r="Z84" s="5">
        <v>2</v>
      </c>
      <c r="AA84" s="8" t="s">
        <v>468</v>
      </c>
      <c r="AB84" s="5">
        <v>2020</v>
      </c>
      <c r="AC84" s="8" t="s">
        <v>396</v>
      </c>
      <c r="AD84" s="8" t="s">
        <v>397</v>
      </c>
    </row>
    <row r="85" spans="1:30" ht="168" x14ac:dyDescent="0.25">
      <c r="A85" s="5">
        <v>82</v>
      </c>
      <c r="B85" s="5" t="s">
        <v>73</v>
      </c>
      <c r="C85" s="6" t="s">
        <v>573</v>
      </c>
      <c r="D85" s="9"/>
      <c r="E85" s="9"/>
      <c r="F85" s="5"/>
      <c r="G85" s="5"/>
      <c r="H85" s="5"/>
      <c r="I85" s="5"/>
      <c r="J85" s="5"/>
      <c r="K85" s="5"/>
      <c r="L85" s="8" t="s">
        <v>392</v>
      </c>
      <c r="M85" s="8" t="s">
        <v>574</v>
      </c>
      <c r="N85" s="5">
        <v>4800</v>
      </c>
      <c r="O85" s="5">
        <v>1</v>
      </c>
      <c r="P85" s="5">
        <v>1</v>
      </c>
      <c r="Q85" s="5"/>
      <c r="R85" s="5"/>
      <c r="S85" s="5"/>
      <c r="T85" s="5"/>
      <c r="U85" s="5"/>
      <c r="V85" s="5"/>
      <c r="W85" s="5">
        <v>5</v>
      </c>
      <c r="X85" s="5">
        <v>0</v>
      </c>
      <c r="Y85" s="5" t="s">
        <v>394</v>
      </c>
      <c r="Z85" s="5">
        <v>4</v>
      </c>
      <c r="AA85" s="8" t="s">
        <v>575</v>
      </c>
      <c r="AB85" s="5">
        <v>5250</v>
      </c>
      <c r="AC85" s="8" t="s">
        <v>396</v>
      </c>
      <c r="AD85" s="8" t="s">
        <v>397</v>
      </c>
    </row>
    <row r="86" spans="1:30" ht="228" x14ac:dyDescent="0.25">
      <c r="A86" s="5">
        <v>83</v>
      </c>
      <c r="B86" s="5" t="s">
        <v>292</v>
      </c>
      <c r="C86" s="6" t="s">
        <v>576</v>
      </c>
      <c r="D86" s="9"/>
      <c r="E86" s="9"/>
      <c r="F86" s="5"/>
      <c r="G86" s="5"/>
      <c r="H86" s="5"/>
      <c r="I86" s="5"/>
      <c r="J86" s="5"/>
      <c r="K86" s="5"/>
      <c r="L86" s="8" t="s">
        <v>392</v>
      </c>
      <c r="M86" s="8" t="s">
        <v>577</v>
      </c>
      <c r="N86" s="5">
        <v>2750</v>
      </c>
      <c r="O86" s="5">
        <v>1</v>
      </c>
      <c r="P86" s="5">
        <v>1</v>
      </c>
      <c r="Q86" s="5"/>
      <c r="R86" s="5"/>
      <c r="S86" s="5"/>
      <c r="T86" s="5"/>
      <c r="U86" s="5"/>
      <c r="V86" s="5"/>
      <c r="W86" s="5">
        <v>5</v>
      </c>
      <c r="X86" s="5">
        <v>0</v>
      </c>
      <c r="Y86" s="5" t="s">
        <v>394</v>
      </c>
      <c r="Z86" s="5">
        <v>8</v>
      </c>
      <c r="AA86" s="8" t="s">
        <v>578</v>
      </c>
      <c r="AB86" s="5">
        <v>3080</v>
      </c>
      <c r="AC86" s="8" t="s">
        <v>396</v>
      </c>
      <c r="AD86" s="8" t="s">
        <v>397</v>
      </c>
    </row>
    <row r="87" spans="1:30" ht="192" x14ac:dyDescent="0.25">
      <c r="A87" s="5">
        <v>84</v>
      </c>
      <c r="B87" s="5" t="s">
        <v>74</v>
      </c>
      <c r="C87" s="6" t="s">
        <v>579</v>
      </c>
      <c r="D87" s="9"/>
      <c r="E87" s="9"/>
      <c r="F87" s="5"/>
      <c r="G87" s="5"/>
      <c r="H87" s="5"/>
      <c r="I87" s="5"/>
      <c r="J87" s="5"/>
      <c r="K87" s="5"/>
      <c r="L87" s="8" t="s">
        <v>580</v>
      </c>
      <c r="M87" s="8" t="s">
        <v>581</v>
      </c>
      <c r="N87" s="5">
        <v>520000</v>
      </c>
      <c r="O87" s="5">
        <v>1</v>
      </c>
      <c r="P87" s="5">
        <v>1</v>
      </c>
      <c r="Q87" s="5"/>
      <c r="R87" s="5"/>
      <c r="S87" s="5"/>
      <c r="T87" s="5"/>
      <c r="U87" s="5"/>
      <c r="V87" s="5"/>
      <c r="W87" s="5">
        <v>7</v>
      </c>
      <c r="X87" s="5">
        <v>0</v>
      </c>
      <c r="Y87" s="5" t="s">
        <v>394</v>
      </c>
      <c r="Z87" s="5">
        <v>19</v>
      </c>
      <c r="AA87" s="8" t="s">
        <v>582</v>
      </c>
      <c r="AB87" s="5">
        <v>16294.5</v>
      </c>
      <c r="AC87" s="8" t="s">
        <v>396</v>
      </c>
      <c r="AD87" s="8" t="s">
        <v>397</v>
      </c>
    </row>
    <row r="88" spans="1:30" ht="204" x14ac:dyDescent="0.25">
      <c r="A88" s="5">
        <v>85</v>
      </c>
      <c r="B88" s="5" t="s">
        <v>75</v>
      </c>
      <c r="C88" s="6" t="s">
        <v>583</v>
      </c>
      <c r="D88" s="9"/>
      <c r="E88" s="9"/>
      <c r="F88" s="5"/>
      <c r="G88" s="5"/>
      <c r="H88" s="5"/>
      <c r="I88" s="5"/>
      <c r="J88" s="5"/>
      <c r="K88" s="5"/>
      <c r="L88" s="8" t="s">
        <v>392</v>
      </c>
      <c r="M88" s="8" t="s">
        <v>584</v>
      </c>
      <c r="N88" s="5">
        <v>4800</v>
      </c>
      <c r="O88" s="5">
        <v>1</v>
      </c>
      <c r="P88" s="5">
        <v>2</v>
      </c>
      <c r="Q88" s="5"/>
      <c r="R88" s="5"/>
      <c r="S88" s="5"/>
      <c r="T88" s="5"/>
      <c r="U88" s="5"/>
      <c r="V88" s="5"/>
      <c r="W88" s="5">
        <v>9</v>
      </c>
      <c r="X88" s="5">
        <v>0</v>
      </c>
      <c r="Y88" s="5" t="s">
        <v>394</v>
      </c>
      <c r="Z88" s="5">
        <v>5</v>
      </c>
      <c r="AA88" s="8" t="s">
        <v>585</v>
      </c>
      <c r="AB88" s="5">
        <v>5250</v>
      </c>
      <c r="AC88" s="8" t="s">
        <v>396</v>
      </c>
      <c r="AD88" s="8" t="s">
        <v>397</v>
      </c>
    </row>
    <row r="89" spans="1:30" ht="300" x14ac:dyDescent="0.25">
      <c r="A89" s="5">
        <v>86</v>
      </c>
      <c r="B89" s="5" t="s">
        <v>294</v>
      </c>
      <c r="C89" s="6" t="s">
        <v>586</v>
      </c>
      <c r="D89" s="9"/>
      <c r="E89" s="9"/>
      <c r="F89" s="5"/>
      <c r="G89" s="5"/>
      <c r="H89" s="5"/>
      <c r="I89" s="5"/>
      <c r="J89" s="5"/>
      <c r="K89" s="5"/>
      <c r="L89" s="8" t="s">
        <v>392</v>
      </c>
      <c r="M89" s="8" t="s">
        <v>587</v>
      </c>
      <c r="N89" s="5">
        <v>3200</v>
      </c>
      <c r="O89" s="5">
        <v>1</v>
      </c>
      <c r="P89" s="5">
        <v>1</v>
      </c>
      <c r="Q89" s="5"/>
      <c r="R89" s="5"/>
      <c r="S89" s="5"/>
      <c r="T89" s="5"/>
      <c r="U89" s="5"/>
      <c r="V89" s="5"/>
      <c r="W89" s="5">
        <v>5</v>
      </c>
      <c r="X89" s="5">
        <v>0</v>
      </c>
      <c r="Y89" s="5" t="s">
        <v>394</v>
      </c>
      <c r="Z89" s="5">
        <v>4</v>
      </c>
      <c r="AA89" s="8" t="s">
        <v>588</v>
      </c>
      <c r="AB89" s="5">
        <v>3000</v>
      </c>
      <c r="AC89" s="8" t="s">
        <v>396</v>
      </c>
      <c r="AD89" s="8" t="s">
        <v>397</v>
      </c>
    </row>
    <row r="90" spans="1:30" ht="300" x14ac:dyDescent="0.25">
      <c r="A90" s="5">
        <v>87</v>
      </c>
      <c r="B90" s="5" t="s">
        <v>296</v>
      </c>
      <c r="C90" s="6" t="s">
        <v>586</v>
      </c>
      <c r="D90" s="9"/>
      <c r="E90" s="9"/>
      <c r="F90" s="5"/>
      <c r="G90" s="5"/>
      <c r="H90" s="5"/>
      <c r="I90" s="5"/>
      <c r="J90" s="5"/>
      <c r="K90" s="5"/>
      <c r="L90" s="8" t="s">
        <v>392</v>
      </c>
      <c r="M90" s="8" t="s">
        <v>587</v>
      </c>
      <c r="N90" s="5">
        <v>3200</v>
      </c>
      <c r="O90" s="5">
        <v>1</v>
      </c>
      <c r="P90" s="5">
        <v>1</v>
      </c>
      <c r="Q90" s="5"/>
      <c r="R90" s="5"/>
      <c r="S90" s="5"/>
      <c r="T90" s="5"/>
      <c r="U90" s="5"/>
      <c r="V90" s="5"/>
      <c r="W90" s="5">
        <v>7</v>
      </c>
      <c r="X90" s="5">
        <v>0</v>
      </c>
      <c r="Y90" s="5" t="s">
        <v>394</v>
      </c>
      <c r="Z90" s="5">
        <v>3</v>
      </c>
      <c r="AA90" s="8" t="s">
        <v>589</v>
      </c>
      <c r="AB90" s="5">
        <v>2250</v>
      </c>
      <c r="AC90" s="8" t="s">
        <v>396</v>
      </c>
      <c r="AD90" s="8" t="s">
        <v>397</v>
      </c>
    </row>
    <row r="91" spans="1:30" ht="300" x14ac:dyDescent="0.25">
      <c r="A91" s="5">
        <v>88</v>
      </c>
      <c r="B91" s="5" t="s">
        <v>76</v>
      </c>
      <c r="C91" s="6" t="s">
        <v>586</v>
      </c>
      <c r="D91" s="9"/>
      <c r="E91" s="9"/>
      <c r="F91" s="5"/>
      <c r="G91" s="5"/>
      <c r="H91" s="5"/>
      <c r="I91" s="5"/>
      <c r="J91" s="5"/>
      <c r="K91" s="5"/>
      <c r="L91" s="8" t="s">
        <v>392</v>
      </c>
      <c r="M91" s="8" t="s">
        <v>590</v>
      </c>
      <c r="N91" s="5">
        <v>3200</v>
      </c>
      <c r="O91" s="5">
        <v>1</v>
      </c>
      <c r="P91" s="5">
        <v>1</v>
      </c>
      <c r="Q91" s="5"/>
      <c r="R91" s="5"/>
      <c r="S91" s="5"/>
      <c r="T91" s="5"/>
      <c r="U91" s="5"/>
      <c r="V91" s="5"/>
      <c r="W91" s="5">
        <v>5</v>
      </c>
      <c r="X91" s="5">
        <v>0</v>
      </c>
      <c r="Y91" s="5" t="s">
        <v>394</v>
      </c>
      <c r="Z91" s="5">
        <v>4</v>
      </c>
      <c r="AA91" s="8" t="s">
        <v>591</v>
      </c>
      <c r="AB91" s="5">
        <v>2875</v>
      </c>
      <c r="AC91" s="8" t="s">
        <v>396</v>
      </c>
      <c r="AD91" s="8" t="s">
        <v>397</v>
      </c>
    </row>
    <row r="92" spans="1:30" ht="228" x14ac:dyDescent="0.25">
      <c r="A92" s="5">
        <v>89</v>
      </c>
      <c r="B92" s="5" t="s">
        <v>297</v>
      </c>
      <c r="C92" s="6" t="s">
        <v>592</v>
      </c>
      <c r="D92" s="9"/>
      <c r="E92" s="9"/>
      <c r="F92" s="5"/>
      <c r="G92" s="5"/>
      <c r="H92" s="5"/>
      <c r="I92" s="5"/>
      <c r="J92" s="5"/>
      <c r="K92" s="5"/>
      <c r="L92" s="8" t="s">
        <v>392</v>
      </c>
      <c r="M92" s="8" t="s">
        <v>593</v>
      </c>
      <c r="N92" s="5">
        <v>3750</v>
      </c>
      <c r="O92" s="5">
        <v>1</v>
      </c>
      <c r="P92" s="5">
        <v>1</v>
      </c>
      <c r="Q92" s="5"/>
      <c r="R92" s="5"/>
      <c r="S92" s="5"/>
      <c r="T92" s="5"/>
      <c r="U92" s="5"/>
      <c r="V92" s="5"/>
      <c r="W92" s="5">
        <v>5</v>
      </c>
      <c r="X92" s="5">
        <v>0</v>
      </c>
      <c r="Y92" s="5" t="s">
        <v>394</v>
      </c>
      <c r="Z92" s="5">
        <v>5</v>
      </c>
      <c r="AA92" s="8" t="s">
        <v>594</v>
      </c>
      <c r="AB92" s="5">
        <v>3750</v>
      </c>
      <c r="AC92" s="8" t="s">
        <v>396</v>
      </c>
      <c r="AD92" s="8" t="s">
        <v>397</v>
      </c>
    </row>
    <row r="93" spans="1:30" ht="228" x14ac:dyDescent="0.25">
      <c r="A93" s="5">
        <v>90</v>
      </c>
      <c r="B93" s="5" t="s">
        <v>298</v>
      </c>
      <c r="C93" s="6" t="s">
        <v>595</v>
      </c>
      <c r="D93" s="9"/>
      <c r="E93" s="9"/>
      <c r="F93" s="5"/>
      <c r="G93" s="5"/>
      <c r="H93" s="5"/>
      <c r="I93" s="5"/>
      <c r="J93" s="5"/>
      <c r="K93" s="5"/>
      <c r="L93" s="8" t="s">
        <v>392</v>
      </c>
      <c r="M93" s="8" t="s">
        <v>593</v>
      </c>
      <c r="N93" s="5">
        <v>3750</v>
      </c>
      <c r="O93" s="5">
        <v>1</v>
      </c>
      <c r="P93" s="5">
        <v>1</v>
      </c>
      <c r="Q93" s="5"/>
      <c r="R93" s="5"/>
      <c r="S93" s="5"/>
      <c r="T93" s="5"/>
      <c r="U93" s="5"/>
      <c r="V93" s="5"/>
      <c r="W93" s="5">
        <v>5</v>
      </c>
      <c r="X93" s="5">
        <v>0</v>
      </c>
      <c r="Y93" s="5" t="s">
        <v>394</v>
      </c>
      <c r="Z93" s="5">
        <v>5</v>
      </c>
      <c r="AA93" s="8" t="s">
        <v>594</v>
      </c>
      <c r="AB93" s="5">
        <v>3750</v>
      </c>
      <c r="AC93" s="8" t="s">
        <v>396</v>
      </c>
      <c r="AD93" s="8" t="s">
        <v>397</v>
      </c>
    </row>
    <row r="94" spans="1:30" ht="300" x14ac:dyDescent="0.25">
      <c r="A94" s="5">
        <v>91</v>
      </c>
      <c r="B94" s="5" t="s">
        <v>77</v>
      </c>
      <c r="C94" s="6" t="s">
        <v>586</v>
      </c>
      <c r="D94" s="9"/>
      <c r="E94" s="9"/>
      <c r="F94" s="5"/>
      <c r="G94" s="5"/>
      <c r="H94" s="5"/>
      <c r="I94" s="5"/>
      <c r="J94" s="5"/>
      <c r="K94" s="5"/>
      <c r="L94" s="8" t="s">
        <v>392</v>
      </c>
      <c r="M94" s="8" t="s">
        <v>587</v>
      </c>
      <c r="N94" s="5">
        <v>3200</v>
      </c>
      <c r="O94" s="5">
        <v>1</v>
      </c>
      <c r="P94" s="5">
        <v>1</v>
      </c>
      <c r="Q94" s="5"/>
      <c r="R94" s="5"/>
      <c r="S94" s="5"/>
      <c r="T94" s="5"/>
      <c r="U94" s="5"/>
      <c r="V94" s="5"/>
      <c r="W94" s="5">
        <v>5</v>
      </c>
      <c r="X94" s="5">
        <v>0</v>
      </c>
      <c r="Y94" s="5" t="s">
        <v>394</v>
      </c>
      <c r="Z94" s="5">
        <v>6</v>
      </c>
      <c r="AA94" s="8" t="s">
        <v>596</v>
      </c>
      <c r="AB94" s="5">
        <v>3675</v>
      </c>
      <c r="AC94" s="8" t="s">
        <v>396</v>
      </c>
      <c r="AD94" s="8" t="s">
        <v>397</v>
      </c>
    </row>
    <row r="95" spans="1:30" ht="300" x14ac:dyDescent="0.25">
      <c r="A95" s="5">
        <v>92</v>
      </c>
      <c r="B95" s="5" t="s">
        <v>78</v>
      </c>
      <c r="C95" s="6" t="s">
        <v>586</v>
      </c>
      <c r="D95" s="9"/>
      <c r="E95" s="9"/>
      <c r="F95" s="5"/>
      <c r="G95" s="5"/>
      <c r="H95" s="5"/>
      <c r="I95" s="5"/>
      <c r="J95" s="5"/>
      <c r="K95" s="5"/>
      <c r="L95" s="8" t="s">
        <v>392</v>
      </c>
      <c r="M95" s="8" t="s">
        <v>587</v>
      </c>
      <c r="N95" s="5">
        <v>3200</v>
      </c>
      <c r="O95" s="5">
        <v>1</v>
      </c>
      <c r="P95" s="5">
        <v>1</v>
      </c>
      <c r="Q95" s="5"/>
      <c r="R95" s="5"/>
      <c r="S95" s="5"/>
      <c r="T95" s="5"/>
      <c r="U95" s="5"/>
      <c r="V95" s="5"/>
      <c r="W95" s="5">
        <v>5</v>
      </c>
      <c r="X95" s="5">
        <v>0</v>
      </c>
      <c r="Y95" s="5" t="s">
        <v>394</v>
      </c>
      <c r="Z95" s="5">
        <v>2</v>
      </c>
      <c r="AA95" s="8" t="s">
        <v>597</v>
      </c>
      <c r="AB95" s="5">
        <v>2500</v>
      </c>
      <c r="AC95" s="8" t="s">
        <v>396</v>
      </c>
      <c r="AD95" s="8" t="s">
        <v>397</v>
      </c>
    </row>
    <row r="96" spans="1:30" ht="240" x14ac:dyDescent="0.25">
      <c r="A96" s="5">
        <v>93</v>
      </c>
      <c r="B96" s="5" t="s">
        <v>79</v>
      </c>
      <c r="C96" s="6" t="s">
        <v>598</v>
      </c>
      <c r="D96" s="9"/>
      <c r="E96" s="9"/>
      <c r="F96" s="5"/>
      <c r="G96" s="5"/>
      <c r="H96" s="5"/>
      <c r="I96" s="5"/>
      <c r="J96" s="5"/>
      <c r="K96" s="5"/>
      <c r="L96" s="8" t="s">
        <v>408</v>
      </c>
      <c r="M96" s="8"/>
      <c r="N96" s="5"/>
      <c r="O96" s="5">
        <v>0</v>
      </c>
      <c r="P96" s="5">
        <v>0</v>
      </c>
      <c r="Q96" s="5"/>
      <c r="R96" s="5"/>
      <c r="S96" s="5"/>
      <c r="T96" s="5"/>
      <c r="U96" s="5"/>
      <c r="V96" s="5"/>
      <c r="W96" s="5">
        <v>0</v>
      </c>
      <c r="X96" s="5">
        <v>0</v>
      </c>
      <c r="Y96" s="5" t="s">
        <v>394</v>
      </c>
      <c r="Z96" s="5">
        <v>1</v>
      </c>
      <c r="AA96" s="8" t="s">
        <v>599</v>
      </c>
      <c r="AB96" s="5">
        <v>625</v>
      </c>
      <c r="AC96" s="8" t="s">
        <v>396</v>
      </c>
      <c r="AD96" s="8" t="s">
        <v>397</v>
      </c>
    </row>
    <row r="97" spans="1:30" ht="228" x14ac:dyDescent="0.25">
      <c r="A97" s="5">
        <v>94</v>
      </c>
      <c r="B97" s="5" t="s">
        <v>299</v>
      </c>
      <c r="C97" s="6" t="s">
        <v>600</v>
      </c>
      <c r="D97" s="9"/>
      <c r="E97" s="9"/>
      <c r="F97" s="5"/>
      <c r="G97" s="5"/>
      <c r="H97" s="5"/>
      <c r="I97" s="5"/>
      <c r="J97" s="5"/>
      <c r="K97" s="5"/>
      <c r="L97" s="8" t="s">
        <v>392</v>
      </c>
      <c r="M97" s="8" t="s">
        <v>601</v>
      </c>
      <c r="N97" s="5">
        <v>4100</v>
      </c>
      <c r="O97" s="5">
        <v>1</v>
      </c>
      <c r="P97" s="5">
        <v>2</v>
      </c>
      <c r="Q97" s="5"/>
      <c r="R97" s="5"/>
      <c r="S97" s="5"/>
      <c r="T97" s="5"/>
      <c r="U97" s="5"/>
      <c r="V97" s="5"/>
      <c r="W97" s="5">
        <v>9</v>
      </c>
      <c r="X97" s="5">
        <v>0</v>
      </c>
      <c r="Y97" s="5" t="s">
        <v>394</v>
      </c>
      <c r="Z97" s="5">
        <v>7</v>
      </c>
      <c r="AA97" s="8" t="s">
        <v>602</v>
      </c>
      <c r="AB97" s="5">
        <v>5620</v>
      </c>
      <c r="AC97" s="8" t="s">
        <v>396</v>
      </c>
      <c r="AD97" s="8" t="s">
        <v>397</v>
      </c>
    </row>
    <row r="98" spans="1:30" ht="252" x14ac:dyDescent="0.25">
      <c r="A98" s="5">
        <v>95</v>
      </c>
      <c r="B98" s="5" t="s">
        <v>300</v>
      </c>
      <c r="C98" s="6" t="s">
        <v>603</v>
      </c>
      <c r="D98" s="9"/>
      <c r="E98" s="9"/>
      <c r="F98" s="5"/>
      <c r="G98" s="5"/>
      <c r="H98" s="5"/>
      <c r="I98" s="5"/>
      <c r="J98" s="5"/>
      <c r="K98" s="5"/>
      <c r="L98" s="8" t="s">
        <v>392</v>
      </c>
      <c r="M98" s="8" t="s">
        <v>604</v>
      </c>
      <c r="N98" s="5">
        <v>4500</v>
      </c>
      <c r="O98" s="5">
        <v>1</v>
      </c>
      <c r="P98" s="5">
        <v>2</v>
      </c>
      <c r="Q98" s="5"/>
      <c r="R98" s="5"/>
      <c r="S98" s="5"/>
      <c r="T98" s="5"/>
      <c r="U98" s="5"/>
      <c r="V98" s="5"/>
      <c r="W98" s="5">
        <v>12</v>
      </c>
      <c r="X98" s="5">
        <v>0</v>
      </c>
      <c r="Y98" s="5" t="s">
        <v>408</v>
      </c>
      <c r="Z98" s="5" t="s">
        <v>408</v>
      </c>
      <c r="AA98" s="8"/>
      <c r="AB98" s="5"/>
      <c r="AC98" s="8" t="s">
        <v>396</v>
      </c>
      <c r="AD98" s="8" t="s">
        <v>397</v>
      </c>
    </row>
    <row r="99" spans="1:30" ht="240" x14ac:dyDescent="0.25">
      <c r="A99" s="5">
        <v>96</v>
      </c>
      <c r="B99" s="5" t="s">
        <v>301</v>
      </c>
      <c r="C99" s="6" t="s">
        <v>605</v>
      </c>
      <c r="D99" s="9"/>
      <c r="E99" s="9"/>
      <c r="F99" s="5"/>
      <c r="G99" s="5"/>
      <c r="H99" s="5"/>
      <c r="I99" s="5"/>
      <c r="J99" s="5"/>
      <c r="K99" s="5"/>
      <c r="L99" s="8" t="s">
        <v>392</v>
      </c>
      <c r="M99" s="8" t="s">
        <v>606</v>
      </c>
      <c r="N99" s="5">
        <v>10000</v>
      </c>
      <c r="O99" s="5">
        <v>1</v>
      </c>
      <c r="P99" s="5">
        <v>2</v>
      </c>
      <c r="Q99" s="5"/>
      <c r="R99" s="5"/>
      <c r="S99" s="5"/>
      <c r="T99" s="5"/>
      <c r="U99" s="5"/>
      <c r="V99" s="5"/>
      <c r="W99" s="5">
        <v>12</v>
      </c>
      <c r="X99" s="5">
        <v>0</v>
      </c>
      <c r="Y99" s="5" t="s">
        <v>394</v>
      </c>
      <c r="Z99" s="5">
        <v>7</v>
      </c>
      <c r="AA99" s="8" t="s">
        <v>607</v>
      </c>
      <c r="AB99" s="5">
        <v>15400</v>
      </c>
      <c r="AC99" s="8" t="s">
        <v>396</v>
      </c>
      <c r="AD99" s="8" t="s">
        <v>397</v>
      </c>
    </row>
    <row r="100" spans="1:30" ht="264" x14ac:dyDescent="0.25">
      <c r="A100" s="5">
        <v>97</v>
      </c>
      <c r="B100" s="5" t="s">
        <v>80</v>
      </c>
      <c r="C100" s="6" t="s">
        <v>608</v>
      </c>
      <c r="D100" s="9"/>
      <c r="E100" s="9"/>
      <c r="F100" s="5"/>
      <c r="G100" s="5"/>
      <c r="H100" s="5"/>
      <c r="I100" s="5"/>
      <c r="J100" s="5"/>
      <c r="K100" s="5"/>
      <c r="L100" s="8" t="s">
        <v>392</v>
      </c>
      <c r="M100" s="8" t="s">
        <v>609</v>
      </c>
      <c r="N100" s="5">
        <v>5000</v>
      </c>
      <c r="O100" s="5">
        <v>1</v>
      </c>
      <c r="P100" s="5">
        <v>3</v>
      </c>
      <c r="Q100" s="5"/>
      <c r="R100" s="5"/>
      <c r="S100" s="5"/>
      <c r="T100" s="5"/>
      <c r="U100" s="5"/>
      <c r="V100" s="5"/>
      <c r="W100" s="5">
        <v>14</v>
      </c>
      <c r="X100" s="5">
        <v>0</v>
      </c>
      <c r="Y100" s="5" t="s">
        <v>394</v>
      </c>
      <c r="Z100" s="5">
        <v>3</v>
      </c>
      <c r="AA100" s="8" t="s">
        <v>610</v>
      </c>
      <c r="AB100" s="5">
        <v>4900</v>
      </c>
      <c r="AC100" s="8" t="s">
        <v>396</v>
      </c>
      <c r="AD100" s="8" t="s">
        <v>397</v>
      </c>
    </row>
    <row r="101" spans="1:30" ht="240" x14ac:dyDescent="0.25">
      <c r="A101" s="5">
        <v>98</v>
      </c>
      <c r="B101" s="5" t="s">
        <v>81</v>
      </c>
      <c r="C101" s="6" t="s">
        <v>611</v>
      </c>
      <c r="D101" s="9"/>
      <c r="E101" s="9"/>
      <c r="F101" s="5"/>
      <c r="G101" s="5"/>
      <c r="H101" s="5"/>
      <c r="I101" s="5"/>
      <c r="J101" s="5"/>
      <c r="K101" s="5"/>
      <c r="L101" s="8" t="s">
        <v>392</v>
      </c>
      <c r="M101" s="8" t="s">
        <v>609</v>
      </c>
      <c r="N101" s="5">
        <v>5000</v>
      </c>
      <c r="O101" s="5">
        <v>1</v>
      </c>
      <c r="P101" s="5">
        <v>3</v>
      </c>
      <c r="Q101" s="5"/>
      <c r="R101" s="5"/>
      <c r="S101" s="5"/>
      <c r="T101" s="5"/>
      <c r="U101" s="5"/>
      <c r="V101" s="5"/>
      <c r="W101" s="5">
        <v>15</v>
      </c>
      <c r="X101" s="5">
        <v>0</v>
      </c>
      <c r="Y101" s="5" t="s">
        <v>394</v>
      </c>
      <c r="Z101" s="5">
        <v>2</v>
      </c>
      <c r="AA101" s="8" t="s">
        <v>612</v>
      </c>
      <c r="AB101" s="5">
        <v>4000</v>
      </c>
      <c r="AC101" s="8" t="s">
        <v>396</v>
      </c>
      <c r="AD101" s="8" t="s">
        <v>397</v>
      </c>
    </row>
    <row r="102" spans="1:30" ht="264" x14ac:dyDescent="0.25">
      <c r="A102" s="5">
        <v>99</v>
      </c>
      <c r="B102" s="5" t="s">
        <v>82</v>
      </c>
      <c r="C102" s="6" t="s">
        <v>613</v>
      </c>
      <c r="D102" s="9"/>
      <c r="E102" s="9"/>
      <c r="F102" s="5"/>
      <c r="G102" s="5"/>
      <c r="H102" s="5"/>
      <c r="I102" s="5"/>
      <c r="J102" s="5"/>
      <c r="K102" s="5"/>
      <c r="L102" s="8" t="s">
        <v>392</v>
      </c>
      <c r="M102" s="8" t="s">
        <v>614</v>
      </c>
      <c r="N102" s="5">
        <v>2500</v>
      </c>
      <c r="O102" s="5">
        <v>1</v>
      </c>
      <c r="P102" s="5">
        <v>2</v>
      </c>
      <c r="Q102" s="5"/>
      <c r="R102" s="5"/>
      <c r="S102" s="5"/>
      <c r="T102" s="5"/>
      <c r="U102" s="5"/>
      <c r="V102" s="5"/>
      <c r="W102" s="5">
        <v>10</v>
      </c>
      <c r="X102" s="5">
        <v>0</v>
      </c>
      <c r="Y102" s="5" t="s">
        <v>394</v>
      </c>
      <c r="Z102" s="5">
        <v>1</v>
      </c>
      <c r="AA102" s="8" t="s">
        <v>434</v>
      </c>
      <c r="AB102" s="5">
        <v>2000</v>
      </c>
      <c r="AC102" s="8" t="s">
        <v>396</v>
      </c>
      <c r="AD102" s="8" t="s">
        <v>397</v>
      </c>
    </row>
    <row r="103" spans="1:30" ht="240" x14ac:dyDescent="0.25">
      <c r="A103" s="5">
        <v>100</v>
      </c>
      <c r="B103" s="5" t="s">
        <v>83</v>
      </c>
      <c r="C103" s="6" t="s">
        <v>611</v>
      </c>
      <c r="D103" s="9"/>
      <c r="E103" s="9"/>
      <c r="F103" s="5"/>
      <c r="G103" s="5"/>
      <c r="H103" s="5"/>
      <c r="I103" s="5"/>
      <c r="J103" s="5"/>
      <c r="K103" s="5"/>
      <c r="L103" s="8" t="s">
        <v>392</v>
      </c>
      <c r="M103" s="8" t="s">
        <v>614</v>
      </c>
      <c r="N103" s="5">
        <v>2500</v>
      </c>
      <c r="O103" s="5">
        <v>1</v>
      </c>
      <c r="P103" s="5">
        <v>2</v>
      </c>
      <c r="Q103" s="5"/>
      <c r="R103" s="5"/>
      <c r="S103" s="5"/>
      <c r="T103" s="5"/>
      <c r="U103" s="5"/>
      <c r="V103" s="5"/>
      <c r="W103" s="5">
        <v>10</v>
      </c>
      <c r="X103" s="5">
        <v>0</v>
      </c>
      <c r="Y103" s="5" t="s">
        <v>394</v>
      </c>
      <c r="Z103" s="5">
        <v>1</v>
      </c>
      <c r="AA103" s="8" t="s">
        <v>434</v>
      </c>
      <c r="AB103" s="5">
        <v>2000</v>
      </c>
      <c r="AC103" s="8" t="s">
        <v>396</v>
      </c>
      <c r="AD103" s="8" t="s">
        <v>397</v>
      </c>
    </row>
    <row r="104" spans="1:30" ht="264" x14ac:dyDescent="0.25">
      <c r="A104" s="5">
        <v>101</v>
      </c>
      <c r="B104" s="5" t="s">
        <v>84</v>
      </c>
      <c r="C104" s="6" t="s">
        <v>615</v>
      </c>
      <c r="D104" s="9"/>
      <c r="E104" s="9"/>
      <c r="F104" s="5"/>
      <c r="G104" s="5"/>
      <c r="H104" s="5"/>
      <c r="I104" s="5"/>
      <c r="J104" s="5"/>
      <c r="K104" s="5"/>
      <c r="L104" s="8" t="s">
        <v>392</v>
      </c>
      <c r="M104" s="8" t="s">
        <v>614</v>
      </c>
      <c r="N104" s="5">
        <v>2500</v>
      </c>
      <c r="O104" s="5">
        <v>1</v>
      </c>
      <c r="P104" s="5">
        <v>1</v>
      </c>
      <c r="Q104" s="5"/>
      <c r="R104" s="5"/>
      <c r="S104" s="5"/>
      <c r="T104" s="5"/>
      <c r="U104" s="5"/>
      <c r="V104" s="5"/>
      <c r="W104" s="5">
        <v>5</v>
      </c>
      <c r="X104" s="5">
        <v>0</v>
      </c>
      <c r="Y104" s="5" t="s">
        <v>394</v>
      </c>
      <c r="Z104" s="5">
        <v>1</v>
      </c>
      <c r="AA104" s="8" t="s">
        <v>434</v>
      </c>
      <c r="AB104" s="5">
        <v>2000</v>
      </c>
      <c r="AC104" s="8" t="s">
        <v>396</v>
      </c>
      <c r="AD104" s="8" t="s">
        <v>397</v>
      </c>
    </row>
    <row r="105" spans="1:30" ht="264" x14ac:dyDescent="0.25">
      <c r="A105" s="5">
        <v>102</v>
      </c>
      <c r="B105" s="5" t="s">
        <v>302</v>
      </c>
      <c r="C105" s="6" t="s">
        <v>616</v>
      </c>
      <c r="D105" s="9"/>
      <c r="E105" s="9"/>
      <c r="F105" s="5"/>
      <c r="G105" s="5"/>
      <c r="H105" s="5"/>
      <c r="I105" s="5"/>
      <c r="J105" s="5"/>
      <c r="K105" s="5"/>
      <c r="L105" s="8" t="s">
        <v>392</v>
      </c>
      <c r="M105" s="8" t="s">
        <v>609</v>
      </c>
      <c r="N105" s="5">
        <v>5000</v>
      </c>
      <c r="O105" s="5">
        <v>1</v>
      </c>
      <c r="P105" s="5">
        <v>1</v>
      </c>
      <c r="Q105" s="5"/>
      <c r="R105" s="5"/>
      <c r="S105" s="5"/>
      <c r="T105" s="5"/>
      <c r="U105" s="5"/>
      <c r="V105" s="5"/>
      <c r="W105" s="5">
        <v>10</v>
      </c>
      <c r="X105" s="5">
        <v>0</v>
      </c>
      <c r="Y105" s="5" t="s">
        <v>394</v>
      </c>
      <c r="Z105" s="5">
        <v>3</v>
      </c>
      <c r="AA105" s="8" t="s">
        <v>617</v>
      </c>
      <c r="AB105" s="5">
        <v>6000</v>
      </c>
      <c r="AC105" s="8" t="s">
        <v>396</v>
      </c>
      <c r="AD105" s="8" t="s">
        <v>397</v>
      </c>
    </row>
    <row r="106" spans="1:30" ht="204" x14ac:dyDescent="0.25">
      <c r="A106" s="5">
        <v>103</v>
      </c>
      <c r="B106" s="5" t="s">
        <v>303</v>
      </c>
      <c r="C106" s="6" t="s">
        <v>618</v>
      </c>
      <c r="D106" s="9"/>
      <c r="E106" s="9"/>
      <c r="F106" s="5"/>
      <c r="G106" s="5"/>
      <c r="H106" s="5"/>
      <c r="I106" s="5"/>
      <c r="J106" s="5"/>
      <c r="K106" s="5"/>
      <c r="L106" s="8" t="s">
        <v>580</v>
      </c>
      <c r="M106" s="8" t="s">
        <v>619</v>
      </c>
      <c r="N106" s="5">
        <v>84300</v>
      </c>
      <c r="O106" s="5">
        <v>0</v>
      </c>
      <c r="P106" s="5">
        <v>10</v>
      </c>
      <c r="Q106" s="5"/>
      <c r="R106" s="5"/>
      <c r="S106" s="5"/>
      <c r="T106" s="5"/>
      <c r="U106" s="5"/>
      <c r="V106" s="5"/>
      <c r="W106" s="5">
        <v>29</v>
      </c>
      <c r="X106" s="5">
        <v>6</v>
      </c>
      <c r="Y106" s="5" t="s">
        <v>394</v>
      </c>
      <c r="Z106" s="5">
        <v>6</v>
      </c>
      <c r="AA106" s="8" t="s">
        <v>620</v>
      </c>
      <c r="AB106" s="5">
        <v>22750</v>
      </c>
      <c r="AC106" s="8" t="s">
        <v>396</v>
      </c>
      <c r="AD106" s="8" t="s">
        <v>397</v>
      </c>
    </row>
    <row r="107" spans="1:30" ht="168" x14ac:dyDescent="0.25">
      <c r="A107" s="5">
        <v>104</v>
      </c>
      <c r="B107" s="5" t="s">
        <v>304</v>
      </c>
      <c r="C107" s="6" t="s">
        <v>621</v>
      </c>
      <c r="D107" s="9"/>
      <c r="E107" s="9"/>
      <c r="F107" s="5"/>
      <c r="G107" s="5"/>
      <c r="H107" s="5"/>
      <c r="I107" s="5"/>
      <c r="J107" s="5"/>
      <c r="K107" s="5"/>
      <c r="L107" s="8" t="s">
        <v>580</v>
      </c>
      <c r="M107" s="8" t="s">
        <v>622</v>
      </c>
      <c r="N107" s="5">
        <v>26300</v>
      </c>
      <c r="O107" s="5">
        <v>0</v>
      </c>
      <c r="P107" s="5">
        <v>0</v>
      </c>
      <c r="Q107" s="5"/>
      <c r="R107" s="5"/>
      <c r="S107" s="5"/>
      <c r="T107" s="5"/>
      <c r="U107" s="5"/>
      <c r="V107" s="5"/>
      <c r="W107" s="5">
        <v>8</v>
      </c>
      <c r="X107" s="5">
        <v>0</v>
      </c>
      <c r="Y107" s="5" t="s">
        <v>394</v>
      </c>
      <c r="Z107" s="5">
        <v>7</v>
      </c>
      <c r="AA107" s="8" t="s">
        <v>623</v>
      </c>
      <c r="AB107" s="5">
        <v>11000</v>
      </c>
      <c r="AC107" s="8" t="s">
        <v>396</v>
      </c>
      <c r="AD107" s="8" t="s">
        <v>397</v>
      </c>
    </row>
    <row r="108" spans="1:30" ht="312" x14ac:dyDescent="0.25">
      <c r="A108" s="5">
        <v>105</v>
      </c>
      <c r="B108" s="5" t="s">
        <v>305</v>
      </c>
      <c r="C108" s="6" t="s">
        <v>624</v>
      </c>
      <c r="D108" s="9"/>
      <c r="E108" s="9"/>
      <c r="F108" s="5"/>
      <c r="G108" s="5"/>
      <c r="H108" s="5"/>
      <c r="I108" s="5"/>
      <c r="J108" s="5"/>
      <c r="K108" s="5"/>
      <c r="L108" s="8" t="s">
        <v>392</v>
      </c>
      <c r="M108" s="8" t="s">
        <v>625</v>
      </c>
      <c r="N108" s="5">
        <v>1250</v>
      </c>
      <c r="O108" s="5">
        <v>1</v>
      </c>
      <c r="P108" s="5">
        <v>1</v>
      </c>
      <c r="Q108" s="5"/>
      <c r="R108" s="5"/>
      <c r="S108" s="5"/>
      <c r="T108" s="5"/>
      <c r="U108" s="5"/>
      <c r="V108" s="5"/>
      <c r="W108" s="5">
        <v>6</v>
      </c>
      <c r="X108" s="5">
        <v>0</v>
      </c>
      <c r="Y108" s="5" t="s">
        <v>394</v>
      </c>
      <c r="Z108" s="5">
        <v>2</v>
      </c>
      <c r="AA108" s="8" t="s">
        <v>626</v>
      </c>
      <c r="AB108" s="5">
        <v>1250</v>
      </c>
      <c r="AC108" s="8" t="s">
        <v>396</v>
      </c>
      <c r="AD108" s="8" t="s">
        <v>397</v>
      </c>
    </row>
    <row r="109" spans="1:30" ht="300" x14ac:dyDescent="0.25">
      <c r="A109" s="5">
        <v>106</v>
      </c>
      <c r="B109" s="5" t="s">
        <v>306</v>
      </c>
      <c r="C109" s="6" t="s">
        <v>627</v>
      </c>
      <c r="D109" s="9"/>
      <c r="E109" s="9"/>
      <c r="F109" s="5"/>
      <c r="G109" s="5"/>
      <c r="H109" s="5"/>
      <c r="I109" s="5"/>
      <c r="J109" s="5"/>
      <c r="K109" s="5"/>
      <c r="L109" s="8" t="s">
        <v>392</v>
      </c>
      <c r="M109" s="8" t="s">
        <v>628</v>
      </c>
      <c r="N109" s="5">
        <v>16250</v>
      </c>
      <c r="O109" s="5">
        <v>1</v>
      </c>
      <c r="P109" s="5">
        <v>1</v>
      </c>
      <c r="Q109" s="5"/>
      <c r="R109" s="5"/>
      <c r="S109" s="5"/>
      <c r="T109" s="5"/>
      <c r="U109" s="5"/>
      <c r="V109" s="5"/>
      <c r="W109" s="5">
        <v>2</v>
      </c>
      <c r="X109" s="5">
        <v>0</v>
      </c>
      <c r="Y109" s="5" t="s">
        <v>394</v>
      </c>
      <c r="Z109" s="5">
        <v>4</v>
      </c>
      <c r="AA109" s="8" t="s">
        <v>629</v>
      </c>
      <c r="AB109" s="5">
        <v>7000</v>
      </c>
      <c r="AC109" s="8" t="s">
        <v>396</v>
      </c>
      <c r="AD109" s="8" t="s">
        <v>397</v>
      </c>
    </row>
    <row r="110" spans="1:30" ht="192" x14ac:dyDescent="0.25">
      <c r="A110" s="5">
        <v>107</v>
      </c>
      <c r="B110" s="5" t="s">
        <v>85</v>
      </c>
      <c r="C110" s="6" t="s">
        <v>630</v>
      </c>
      <c r="D110" s="9"/>
      <c r="E110" s="9"/>
      <c r="F110" s="5"/>
      <c r="G110" s="5"/>
      <c r="H110" s="5"/>
      <c r="I110" s="5"/>
      <c r="J110" s="5"/>
      <c r="K110" s="5"/>
      <c r="L110" s="8" t="s">
        <v>580</v>
      </c>
      <c r="M110" s="8" t="s">
        <v>631</v>
      </c>
      <c r="N110" s="5">
        <v>72000</v>
      </c>
      <c r="O110" s="5">
        <v>1</v>
      </c>
      <c r="P110" s="5">
        <v>4</v>
      </c>
      <c r="Q110" s="5"/>
      <c r="R110" s="5"/>
      <c r="S110" s="5"/>
      <c r="T110" s="5"/>
      <c r="U110" s="5"/>
      <c r="V110" s="5"/>
      <c r="W110" s="5">
        <v>28</v>
      </c>
      <c r="X110" s="5">
        <v>0</v>
      </c>
      <c r="Y110" s="5" t="s">
        <v>632</v>
      </c>
      <c r="Z110" s="5">
        <v>14</v>
      </c>
      <c r="AA110" s="8" t="s">
        <v>633</v>
      </c>
      <c r="AB110" s="5" t="s">
        <v>634</v>
      </c>
      <c r="AC110" s="8" t="s">
        <v>396</v>
      </c>
      <c r="AD110" s="8" t="s">
        <v>397</v>
      </c>
    </row>
    <row r="111" spans="1:30" ht="192" x14ac:dyDescent="0.25">
      <c r="A111" s="5">
        <v>108</v>
      </c>
      <c r="B111" s="5" t="s">
        <v>307</v>
      </c>
      <c r="C111" s="6" t="s">
        <v>630</v>
      </c>
      <c r="D111" s="9"/>
      <c r="E111" s="9"/>
      <c r="F111" s="5"/>
      <c r="G111" s="5"/>
      <c r="H111" s="5"/>
      <c r="I111" s="5"/>
      <c r="J111" s="5"/>
      <c r="K111" s="5"/>
      <c r="L111" s="8" t="s">
        <v>392</v>
      </c>
      <c r="M111" s="8" t="s">
        <v>635</v>
      </c>
      <c r="N111" s="5">
        <v>10000</v>
      </c>
      <c r="O111" s="5">
        <v>1</v>
      </c>
      <c r="P111" s="5">
        <v>1</v>
      </c>
      <c r="Q111" s="5"/>
      <c r="R111" s="5"/>
      <c r="S111" s="5"/>
      <c r="T111" s="5"/>
      <c r="U111" s="5"/>
      <c r="V111" s="5"/>
      <c r="W111" s="5">
        <v>6</v>
      </c>
      <c r="X111" s="5">
        <v>0</v>
      </c>
      <c r="Y111" s="5" t="s">
        <v>636</v>
      </c>
      <c r="Z111" s="5">
        <v>5</v>
      </c>
      <c r="AA111" s="8" t="s">
        <v>637</v>
      </c>
      <c r="AB111" s="5" t="s">
        <v>638</v>
      </c>
      <c r="AC111" s="8" t="s">
        <v>396</v>
      </c>
      <c r="AD111" s="8" t="s">
        <v>397</v>
      </c>
    </row>
    <row r="112" spans="1:30" ht="192" x14ac:dyDescent="0.25">
      <c r="A112" s="5">
        <v>109</v>
      </c>
      <c r="B112" s="5" t="s">
        <v>308</v>
      </c>
      <c r="C112" s="6" t="s">
        <v>630</v>
      </c>
      <c r="D112" s="9"/>
      <c r="E112" s="9"/>
      <c r="F112" s="5"/>
      <c r="G112" s="5"/>
      <c r="H112" s="5"/>
      <c r="I112" s="5"/>
      <c r="J112" s="5"/>
      <c r="K112" s="5"/>
      <c r="L112" s="8" t="s">
        <v>392</v>
      </c>
      <c r="M112" s="8" t="s">
        <v>635</v>
      </c>
      <c r="N112" s="5">
        <v>10000</v>
      </c>
      <c r="O112" s="5">
        <v>1</v>
      </c>
      <c r="P112" s="5">
        <v>1</v>
      </c>
      <c r="Q112" s="5"/>
      <c r="R112" s="5"/>
      <c r="S112" s="5"/>
      <c r="T112" s="5"/>
      <c r="U112" s="5"/>
      <c r="V112" s="5"/>
      <c r="W112" s="5">
        <v>7</v>
      </c>
      <c r="X112" s="5">
        <v>0</v>
      </c>
      <c r="Y112" s="5" t="s">
        <v>636</v>
      </c>
      <c r="Z112" s="5">
        <v>5</v>
      </c>
      <c r="AA112" s="8" t="s">
        <v>639</v>
      </c>
      <c r="AB112" s="5" t="s">
        <v>640</v>
      </c>
      <c r="AC112" s="8" t="s">
        <v>396</v>
      </c>
      <c r="AD112" s="8" t="s">
        <v>397</v>
      </c>
    </row>
    <row r="113" spans="1:30" ht="216" x14ac:dyDescent="0.25">
      <c r="A113" s="5">
        <v>110</v>
      </c>
      <c r="B113" s="5" t="s">
        <v>309</v>
      </c>
      <c r="C113" s="6" t="s">
        <v>641</v>
      </c>
      <c r="D113" s="9"/>
      <c r="E113" s="9"/>
      <c r="F113" s="5"/>
      <c r="G113" s="5"/>
      <c r="H113" s="5"/>
      <c r="I113" s="5"/>
      <c r="J113" s="5"/>
      <c r="K113" s="5"/>
      <c r="L113" s="8" t="s">
        <v>392</v>
      </c>
      <c r="M113" s="8" t="s">
        <v>642</v>
      </c>
      <c r="N113" s="5">
        <v>10250</v>
      </c>
      <c r="O113" s="5">
        <v>1</v>
      </c>
      <c r="P113" s="5">
        <v>2</v>
      </c>
      <c r="Q113" s="5"/>
      <c r="R113" s="5"/>
      <c r="S113" s="5"/>
      <c r="T113" s="5"/>
      <c r="U113" s="5"/>
      <c r="V113" s="5"/>
      <c r="W113" s="5">
        <v>16</v>
      </c>
      <c r="X113" s="5">
        <v>0</v>
      </c>
      <c r="Y113" s="5" t="s">
        <v>394</v>
      </c>
      <c r="Z113" s="5">
        <v>4</v>
      </c>
      <c r="AA113" s="8" t="s">
        <v>643</v>
      </c>
      <c r="AB113" s="5">
        <v>7200</v>
      </c>
      <c r="AC113" s="8" t="s">
        <v>396</v>
      </c>
      <c r="AD113" s="8" t="s">
        <v>397</v>
      </c>
    </row>
    <row r="114" spans="1:30" ht="264" x14ac:dyDescent="0.25">
      <c r="A114" s="5">
        <v>111</v>
      </c>
      <c r="B114" s="5" t="s">
        <v>310</v>
      </c>
      <c r="C114" s="6" t="s">
        <v>644</v>
      </c>
      <c r="D114" s="9"/>
      <c r="E114" s="9"/>
      <c r="F114" s="5"/>
      <c r="G114" s="5"/>
      <c r="H114" s="5"/>
      <c r="I114" s="5"/>
      <c r="J114" s="5"/>
      <c r="K114" s="5"/>
      <c r="L114" s="8" t="s">
        <v>408</v>
      </c>
      <c r="M114" s="8"/>
      <c r="N114" s="5"/>
      <c r="O114" s="5">
        <v>0</v>
      </c>
      <c r="P114" s="5">
        <v>0</v>
      </c>
      <c r="Q114" s="5"/>
      <c r="R114" s="5"/>
      <c r="S114" s="5"/>
      <c r="T114" s="5"/>
      <c r="U114" s="5"/>
      <c r="V114" s="5"/>
      <c r="W114" s="5">
        <v>0</v>
      </c>
      <c r="X114" s="5">
        <v>0</v>
      </c>
      <c r="Y114" s="5" t="s">
        <v>394</v>
      </c>
      <c r="Z114" s="5">
        <v>3</v>
      </c>
      <c r="AA114" s="8" t="s">
        <v>645</v>
      </c>
      <c r="AB114" s="5">
        <v>6600</v>
      </c>
      <c r="AC114" s="8" t="s">
        <v>396</v>
      </c>
      <c r="AD114" s="8" t="s">
        <v>397</v>
      </c>
    </row>
    <row r="115" spans="1:30" ht="216" x14ac:dyDescent="0.25">
      <c r="A115" s="5">
        <v>112</v>
      </c>
      <c r="B115" s="5" t="s">
        <v>311</v>
      </c>
      <c r="C115" s="6" t="s">
        <v>641</v>
      </c>
      <c r="D115" s="9"/>
      <c r="E115" s="9"/>
      <c r="F115" s="5"/>
      <c r="G115" s="5"/>
      <c r="H115" s="5"/>
      <c r="I115" s="5"/>
      <c r="J115" s="5"/>
      <c r="K115" s="5"/>
      <c r="L115" s="8" t="s">
        <v>392</v>
      </c>
      <c r="M115" s="8" t="s">
        <v>646</v>
      </c>
      <c r="N115" s="5">
        <v>6250</v>
      </c>
      <c r="O115" s="5">
        <v>0</v>
      </c>
      <c r="P115" s="5">
        <v>0</v>
      </c>
      <c r="Q115" s="5"/>
      <c r="R115" s="5"/>
      <c r="S115" s="5"/>
      <c r="T115" s="5"/>
      <c r="U115" s="5"/>
      <c r="V115" s="5"/>
      <c r="W115" s="5">
        <v>0</v>
      </c>
      <c r="X115" s="5">
        <v>0</v>
      </c>
      <c r="Y115" s="5" t="s">
        <v>394</v>
      </c>
      <c r="Z115" s="5">
        <v>2</v>
      </c>
      <c r="AA115" s="8" t="s">
        <v>647</v>
      </c>
      <c r="AB115" s="5">
        <v>3600</v>
      </c>
      <c r="AC115" s="8" t="s">
        <v>396</v>
      </c>
      <c r="AD115" s="8" t="s">
        <v>397</v>
      </c>
    </row>
    <row r="116" spans="1:30" ht="192" x14ac:dyDescent="0.25">
      <c r="A116" s="5">
        <v>113</v>
      </c>
      <c r="B116" s="5" t="s">
        <v>312</v>
      </c>
      <c r="C116" s="6" t="s">
        <v>648</v>
      </c>
      <c r="D116" s="9"/>
      <c r="E116" s="9"/>
      <c r="F116" s="5"/>
      <c r="G116" s="5"/>
      <c r="H116" s="5"/>
      <c r="I116" s="5"/>
      <c r="J116" s="5"/>
      <c r="K116" s="5"/>
      <c r="L116" s="8" t="s">
        <v>392</v>
      </c>
      <c r="M116" s="8" t="s">
        <v>649</v>
      </c>
      <c r="N116" s="5">
        <v>5000</v>
      </c>
      <c r="O116" s="5">
        <v>1</v>
      </c>
      <c r="P116" s="5">
        <v>3</v>
      </c>
      <c r="Q116" s="5"/>
      <c r="R116" s="5"/>
      <c r="S116" s="5"/>
      <c r="T116" s="5"/>
      <c r="U116" s="5"/>
      <c r="V116" s="5"/>
      <c r="W116" s="5">
        <v>16</v>
      </c>
      <c r="X116" s="5">
        <v>0</v>
      </c>
      <c r="Y116" s="5" t="s">
        <v>394</v>
      </c>
      <c r="Z116" s="5">
        <v>3</v>
      </c>
      <c r="AA116" s="8" t="s">
        <v>650</v>
      </c>
      <c r="AB116" s="5">
        <v>5400</v>
      </c>
      <c r="AC116" s="8" t="s">
        <v>396</v>
      </c>
      <c r="AD116" s="8" t="s">
        <v>397</v>
      </c>
    </row>
    <row r="117" spans="1:30" ht="192" x14ac:dyDescent="0.25">
      <c r="A117" s="5">
        <v>114</v>
      </c>
      <c r="B117" s="5" t="s">
        <v>313</v>
      </c>
      <c r="C117" s="6" t="s">
        <v>648</v>
      </c>
      <c r="D117" s="9"/>
      <c r="E117" s="9"/>
      <c r="F117" s="5"/>
      <c r="G117" s="5"/>
      <c r="H117" s="5"/>
      <c r="I117" s="5"/>
      <c r="J117" s="5"/>
      <c r="K117" s="5"/>
      <c r="L117" s="8" t="s">
        <v>392</v>
      </c>
      <c r="M117" s="8" t="s">
        <v>651</v>
      </c>
      <c r="N117" s="5">
        <v>7500</v>
      </c>
      <c r="O117" s="5">
        <v>1</v>
      </c>
      <c r="P117" s="5">
        <v>1</v>
      </c>
      <c r="Q117" s="5"/>
      <c r="R117" s="5"/>
      <c r="S117" s="5"/>
      <c r="T117" s="5"/>
      <c r="U117" s="5"/>
      <c r="V117" s="5"/>
      <c r="W117" s="5">
        <v>13</v>
      </c>
      <c r="X117" s="5">
        <v>0</v>
      </c>
      <c r="Y117" s="5" t="s">
        <v>394</v>
      </c>
      <c r="Z117" s="5">
        <v>2</v>
      </c>
      <c r="AA117" s="8" t="s">
        <v>652</v>
      </c>
      <c r="AB117" s="5">
        <v>640</v>
      </c>
      <c r="AC117" s="8" t="s">
        <v>396</v>
      </c>
      <c r="AD117" s="8" t="s">
        <v>397</v>
      </c>
    </row>
    <row r="118" spans="1:30" ht="204" x14ac:dyDescent="0.25">
      <c r="A118" s="5">
        <v>115</v>
      </c>
      <c r="B118" s="5" t="s">
        <v>314</v>
      </c>
      <c r="C118" s="6" t="s">
        <v>653</v>
      </c>
      <c r="D118" s="9"/>
      <c r="E118" s="9"/>
      <c r="F118" s="5"/>
      <c r="G118" s="5"/>
      <c r="H118" s="5"/>
      <c r="I118" s="5"/>
      <c r="J118" s="5"/>
      <c r="K118" s="5"/>
      <c r="L118" s="8" t="s">
        <v>408</v>
      </c>
      <c r="M118" s="8"/>
      <c r="N118" s="5"/>
      <c r="O118" s="5">
        <v>0</v>
      </c>
      <c r="P118" s="5">
        <v>0</v>
      </c>
      <c r="Q118" s="5"/>
      <c r="R118" s="5"/>
      <c r="S118" s="5"/>
      <c r="T118" s="5"/>
      <c r="U118" s="5"/>
      <c r="V118" s="5"/>
      <c r="W118" s="5">
        <v>0</v>
      </c>
      <c r="X118" s="5">
        <v>0</v>
      </c>
      <c r="Y118" s="5" t="s">
        <v>394</v>
      </c>
      <c r="Z118" s="5">
        <v>6</v>
      </c>
      <c r="AA118" s="8" t="s">
        <v>654</v>
      </c>
      <c r="AB118" s="5">
        <v>6390</v>
      </c>
      <c r="AC118" s="8" t="s">
        <v>396</v>
      </c>
      <c r="AD118" s="8" t="s">
        <v>397</v>
      </c>
    </row>
    <row r="119" spans="1:30" ht="192" x14ac:dyDescent="0.25">
      <c r="A119" s="5">
        <v>116</v>
      </c>
      <c r="B119" s="5" t="s">
        <v>315</v>
      </c>
      <c r="C119" s="6" t="s">
        <v>648</v>
      </c>
      <c r="D119" s="9"/>
      <c r="E119" s="9"/>
      <c r="F119" s="5"/>
      <c r="G119" s="5"/>
      <c r="H119" s="5"/>
      <c r="I119" s="5"/>
      <c r="J119" s="5"/>
      <c r="K119" s="5"/>
      <c r="L119" s="8" t="s">
        <v>392</v>
      </c>
      <c r="M119" s="8" t="s">
        <v>655</v>
      </c>
      <c r="N119" s="5">
        <v>4000</v>
      </c>
      <c r="O119" s="5">
        <v>1</v>
      </c>
      <c r="P119" s="5">
        <v>4</v>
      </c>
      <c r="Q119" s="5"/>
      <c r="R119" s="5"/>
      <c r="S119" s="5"/>
      <c r="T119" s="5"/>
      <c r="U119" s="5"/>
      <c r="V119" s="5"/>
      <c r="W119" s="5">
        <v>16</v>
      </c>
      <c r="X119" s="5">
        <v>0</v>
      </c>
      <c r="Y119" s="5" t="s">
        <v>394</v>
      </c>
      <c r="Z119" s="5">
        <v>3</v>
      </c>
      <c r="AA119" s="8" t="s">
        <v>656</v>
      </c>
      <c r="AB119" s="5">
        <v>5580</v>
      </c>
      <c r="AC119" s="8" t="s">
        <v>396</v>
      </c>
      <c r="AD119" s="8" t="s">
        <v>397</v>
      </c>
    </row>
    <row r="120" spans="1:30" ht="264" x14ac:dyDescent="0.25">
      <c r="A120" s="5">
        <v>117</v>
      </c>
      <c r="B120" s="5" t="s">
        <v>316</v>
      </c>
      <c r="C120" s="6" t="s">
        <v>657</v>
      </c>
      <c r="D120" s="9"/>
      <c r="E120" s="9"/>
      <c r="F120" s="5"/>
      <c r="G120" s="5"/>
      <c r="H120" s="5"/>
      <c r="I120" s="5"/>
      <c r="J120" s="5"/>
      <c r="K120" s="5"/>
      <c r="L120" s="8" t="s">
        <v>392</v>
      </c>
      <c r="M120" s="8" t="s">
        <v>658</v>
      </c>
      <c r="N120" s="5">
        <v>4000</v>
      </c>
      <c r="O120" s="5">
        <v>0</v>
      </c>
      <c r="P120" s="5">
        <v>0</v>
      </c>
      <c r="Q120" s="5"/>
      <c r="R120" s="5"/>
      <c r="S120" s="5"/>
      <c r="T120" s="5"/>
      <c r="U120" s="5"/>
      <c r="V120" s="5"/>
      <c r="W120" s="5">
        <v>0</v>
      </c>
      <c r="X120" s="5">
        <v>0</v>
      </c>
      <c r="Y120" s="5" t="s">
        <v>394</v>
      </c>
      <c r="Z120" s="5">
        <v>2</v>
      </c>
      <c r="AA120" s="8" t="s">
        <v>647</v>
      </c>
      <c r="AB120" s="5">
        <v>3600</v>
      </c>
      <c r="AC120" s="8" t="s">
        <v>396</v>
      </c>
      <c r="AD120" s="8" t="s">
        <v>397</v>
      </c>
    </row>
    <row r="121" spans="1:30" ht="264" x14ac:dyDescent="0.25">
      <c r="A121" s="5">
        <v>118</v>
      </c>
      <c r="B121" s="5" t="s">
        <v>317</v>
      </c>
      <c r="C121" s="6" t="s">
        <v>657</v>
      </c>
      <c r="D121" s="9"/>
      <c r="E121" s="9"/>
      <c r="F121" s="5"/>
      <c r="G121" s="5"/>
      <c r="H121" s="5"/>
      <c r="I121" s="5"/>
      <c r="J121" s="5"/>
      <c r="K121" s="5"/>
      <c r="L121" s="8" t="s">
        <v>392</v>
      </c>
      <c r="M121" s="8" t="s">
        <v>658</v>
      </c>
      <c r="N121" s="5">
        <v>4000</v>
      </c>
      <c r="O121" s="5">
        <v>1</v>
      </c>
      <c r="P121" s="5">
        <v>1</v>
      </c>
      <c r="Q121" s="5"/>
      <c r="R121" s="5"/>
      <c r="S121" s="5"/>
      <c r="T121" s="5"/>
      <c r="U121" s="5"/>
      <c r="V121" s="5"/>
      <c r="W121" s="5">
        <v>7</v>
      </c>
      <c r="X121" s="5">
        <v>0</v>
      </c>
      <c r="Y121" s="5" t="s">
        <v>394</v>
      </c>
      <c r="Z121" s="5">
        <v>1</v>
      </c>
      <c r="AA121" s="8" t="s">
        <v>659</v>
      </c>
      <c r="AB121" s="5">
        <v>1800</v>
      </c>
      <c r="AC121" s="8" t="s">
        <v>396</v>
      </c>
      <c r="AD121" s="8" t="s">
        <v>397</v>
      </c>
    </row>
    <row r="122" spans="1:30" ht="264" x14ac:dyDescent="0.25">
      <c r="A122" s="5">
        <v>119</v>
      </c>
      <c r="B122" s="5" t="s">
        <v>318</v>
      </c>
      <c r="C122" s="6" t="s">
        <v>657</v>
      </c>
      <c r="D122" s="9"/>
      <c r="E122" s="9"/>
      <c r="F122" s="5"/>
      <c r="G122" s="5"/>
      <c r="H122" s="5"/>
      <c r="I122" s="5"/>
      <c r="J122" s="5"/>
      <c r="K122" s="5"/>
      <c r="L122" s="8" t="s">
        <v>392</v>
      </c>
      <c r="M122" s="8" t="s">
        <v>658</v>
      </c>
      <c r="N122" s="5">
        <v>4000</v>
      </c>
      <c r="O122" s="5">
        <v>1</v>
      </c>
      <c r="P122" s="5">
        <v>1</v>
      </c>
      <c r="Q122" s="5"/>
      <c r="R122" s="5"/>
      <c r="S122" s="5"/>
      <c r="T122" s="5"/>
      <c r="U122" s="5"/>
      <c r="V122" s="5"/>
      <c r="W122" s="5">
        <v>7</v>
      </c>
      <c r="X122" s="5">
        <v>0</v>
      </c>
      <c r="Y122" s="5" t="s">
        <v>394</v>
      </c>
      <c r="Z122" s="5">
        <v>1</v>
      </c>
      <c r="AA122" s="8" t="s">
        <v>423</v>
      </c>
      <c r="AB122" s="5">
        <v>2000</v>
      </c>
      <c r="AC122" s="8" t="s">
        <v>396</v>
      </c>
      <c r="AD122" s="8" t="s">
        <v>397</v>
      </c>
    </row>
    <row r="123" spans="1:30" ht="228" x14ac:dyDescent="0.25">
      <c r="A123" s="5">
        <v>120</v>
      </c>
      <c r="B123" s="5" t="s">
        <v>87</v>
      </c>
      <c r="C123" s="6" t="s">
        <v>660</v>
      </c>
      <c r="D123" s="9"/>
      <c r="E123" s="9"/>
      <c r="F123" s="5"/>
      <c r="G123" s="5"/>
      <c r="H123" s="5"/>
      <c r="I123" s="5"/>
      <c r="J123" s="5"/>
      <c r="K123" s="5"/>
      <c r="L123" s="8" t="s">
        <v>392</v>
      </c>
      <c r="M123" s="8" t="s">
        <v>661</v>
      </c>
      <c r="N123" s="5">
        <v>6000</v>
      </c>
      <c r="O123" s="5">
        <v>1</v>
      </c>
      <c r="P123" s="5">
        <v>2</v>
      </c>
      <c r="Q123" s="5"/>
      <c r="R123" s="5"/>
      <c r="S123" s="5"/>
      <c r="T123" s="5"/>
      <c r="U123" s="5"/>
      <c r="V123" s="5"/>
      <c r="W123" s="5">
        <v>10</v>
      </c>
      <c r="X123" s="5">
        <v>0</v>
      </c>
      <c r="Y123" s="5" t="s">
        <v>394</v>
      </c>
      <c r="Z123" s="5">
        <v>3</v>
      </c>
      <c r="AA123" s="8" t="s">
        <v>662</v>
      </c>
      <c r="AB123" s="5">
        <v>5400</v>
      </c>
      <c r="AC123" s="8" t="s">
        <v>396</v>
      </c>
      <c r="AD123" s="8" t="s">
        <v>397</v>
      </c>
    </row>
    <row r="124" spans="1:30" ht="324" x14ac:dyDescent="0.25">
      <c r="A124" s="5">
        <v>121</v>
      </c>
      <c r="B124" s="5" t="s">
        <v>319</v>
      </c>
      <c r="C124" s="6" t="s">
        <v>663</v>
      </c>
      <c r="D124" s="9"/>
      <c r="E124" s="9"/>
      <c r="F124" s="5"/>
      <c r="G124" s="5"/>
      <c r="H124" s="5"/>
      <c r="I124" s="5"/>
      <c r="J124" s="5"/>
      <c r="K124" s="5"/>
      <c r="L124" s="8" t="s">
        <v>392</v>
      </c>
      <c r="M124" s="8" t="s">
        <v>434</v>
      </c>
      <c r="N124" s="5">
        <v>2000</v>
      </c>
      <c r="O124" s="5">
        <v>1</v>
      </c>
      <c r="P124" s="5">
        <v>1</v>
      </c>
      <c r="Q124" s="5"/>
      <c r="R124" s="5"/>
      <c r="S124" s="5"/>
      <c r="T124" s="5"/>
      <c r="U124" s="5"/>
      <c r="V124" s="5"/>
      <c r="W124" s="5">
        <v>3</v>
      </c>
      <c r="X124" s="5">
        <v>0</v>
      </c>
      <c r="Y124" s="5" t="s">
        <v>394</v>
      </c>
      <c r="Z124" s="5">
        <v>1</v>
      </c>
      <c r="AA124" s="8" t="s">
        <v>418</v>
      </c>
      <c r="AB124" s="5">
        <v>1000</v>
      </c>
      <c r="AC124" s="8" t="s">
        <v>396</v>
      </c>
      <c r="AD124" s="8" t="s">
        <v>397</v>
      </c>
    </row>
    <row r="125" spans="1:30" ht="324" x14ac:dyDescent="0.25">
      <c r="A125" s="5">
        <v>122</v>
      </c>
      <c r="B125" s="5" t="s">
        <v>320</v>
      </c>
      <c r="C125" s="6" t="s">
        <v>663</v>
      </c>
      <c r="D125" s="9"/>
      <c r="E125" s="9"/>
      <c r="F125" s="5"/>
      <c r="G125" s="5"/>
      <c r="H125" s="5"/>
      <c r="I125" s="5"/>
      <c r="J125" s="5"/>
      <c r="K125" s="5"/>
      <c r="L125" s="8" t="s">
        <v>392</v>
      </c>
      <c r="M125" s="8" t="s">
        <v>434</v>
      </c>
      <c r="N125" s="5">
        <v>2000</v>
      </c>
      <c r="O125" s="5">
        <v>1</v>
      </c>
      <c r="P125" s="5">
        <v>1</v>
      </c>
      <c r="Q125" s="5"/>
      <c r="R125" s="5"/>
      <c r="S125" s="5"/>
      <c r="T125" s="5"/>
      <c r="U125" s="5"/>
      <c r="V125" s="5"/>
      <c r="W125" s="5">
        <v>3</v>
      </c>
      <c r="X125" s="5">
        <v>0</v>
      </c>
      <c r="Y125" s="5" t="s">
        <v>394</v>
      </c>
      <c r="Z125" s="5">
        <v>2</v>
      </c>
      <c r="AA125" s="8" t="s">
        <v>468</v>
      </c>
      <c r="AB125" s="5">
        <v>2020</v>
      </c>
      <c r="AC125" s="8" t="s">
        <v>396</v>
      </c>
      <c r="AD125" s="8" t="s">
        <v>397</v>
      </c>
    </row>
    <row r="126" spans="1:30" ht="324" x14ac:dyDescent="0.25">
      <c r="A126" s="5">
        <v>123</v>
      </c>
      <c r="B126" s="5" t="s">
        <v>321</v>
      </c>
      <c r="C126" s="6" t="s">
        <v>663</v>
      </c>
      <c r="D126" s="9"/>
      <c r="E126" s="9"/>
      <c r="F126" s="5"/>
      <c r="G126" s="5"/>
      <c r="H126" s="5"/>
      <c r="I126" s="5"/>
      <c r="J126" s="5"/>
      <c r="K126" s="5"/>
      <c r="L126" s="8" t="s">
        <v>392</v>
      </c>
      <c r="M126" s="8" t="s">
        <v>434</v>
      </c>
      <c r="N126" s="5">
        <v>2000</v>
      </c>
      <c r="O126" s="5">
        <v>1</v>
      </c>
      <c r="P126" s="5">
        <v>1</v>
      </c>
      <c r="Q126" s="5"/>
      <c r="R126" s="5"/>
      <c r="S126" s="5"/>
      <c r="T126" s="5"/>
      <c r="U126" s="5"/>
      <c r="V126" s="5"/>
      <c r="W126" s="5">
        <v>4</v>
      </c>
      <c r="X126" s="5">
        <v>0</v>
      </c>
      <c r="Y126" s="5" t="s">
        <v>394</v>
      </c>
      <c r="Z126" s="5">
        <v>2</v>
      </c>
      <c r="AA126" s="8" t="s">
        <v>440</v>
      </c>
      <c r="AB126" s="5">
        <v>2000</v>
      </c>
      <c r="AC126" s="8" t="s">
        <v>396</v>
      </c>
      <c r="AD126" s="8" t="s">
        <v>397</v>
      </c>
    </row>
    <row r="127" spans="1:30" ht="300" x14ac:dyDescent="0.25">
      <c r="A127" s="5">
        <v>124</v>
      </c>
      <c r="B127" s="5" t="s">
        <v>322</v>
      </c>
      <c r="C127" s="6" t="s">
        <v>664</v>
      </c>
      <c r="D127" s="9"/>
      <c r="E127" s="9"/>
      <c r="F127" s="5"/>
      <c r="G127" s="5"/>
      <c r="H127" s="5"/>
      <c r="I127" s="5"/>
      <c r="J127" s="5"/>
      <c r="K127" s="5"/>
      <c r="L127" s="8" t="s">
        <v>392</v>
      </c>
      <c r="M127" s="8" t="s">
        <v>665</v>
      </c>
      <c r="N127" s="5">
        <v>3600</v>
      </c>
      <c r="O127" s="5">
        <v>1</v>
      </c>
      <c r="P127" s="5">
        <v>1</v>
      </c>
      <c r="Q127" s="5"/>
      <c r="R127" s="5"/>
      <c r="S127" s="5"/>
      <c r="T127" s="5"/>
      <c r="U127" s="5"/>
      <c r="V127" s="5"/>
      <c r="W127" s="5">
        <v>3</v>
      </c>
      <c r="X127" s="5">
        <v>0</v>
      </c>
      <c r="Y127" s="5" t="s">
        <v>394</v>
      </c>
      <c r="Z127" s="5">
        <v>3</v>
      </c>
      <c r="AA127" s="8" t="s">
        <v>666</v>
      </c>
      <c r="AB127" s="5">
        <v>3500</v>
      </c>
      <c r="AC127" s="8" t="s">
        <v>396</v>
      </c>
      <c r="AD127" s="8" t="s">
        <v>397</v>
      </c>
    </row>
    <row r="128" spans="1:30" ht="300" x14ac:dyDescent="0.25">
      <c r="A128" s="5">
        <v>125</v>
      </c>
      <c r="B128" s="5" t="s">
        <v>323</v>
      </c>
      <c r="C128" s="6" t="s">
        <v>664</v>
      </c>
      <c r="D128" s="9"/>
      <c r="E128" s="9"/>
      <c r="F128" s="5"/>
      <c r="G128" s="5"/>
      <c r="H128" s="5"/>
      <c r="I128" s="5"/>
      <c r="J128" s="5"/>
      <c r="K128" s="5"/>
      <c r="L128" s="8" t="s">
        <v>392</v>
      </c>
      <c r="M128" s="8" t="s">
        <v>667</v>
      </c>
      <c r="N128" s="5">
        <v>4500</v>
      </c>
      <c r="O128" s="5">
        <v>1</v>
      </c>
      <c r="P128" s="5">
        <v>1</v>
      </c>
      <c r="Q128" s="5"/>
      <c r="R128" s="5"/>
      <c r="S128" s="5"/>
      <c r="T128" s="5"/>
      <c r="U128" s="5"/>
      <c r="V128" s="5"/>
      <c r="W128" s="5">
        <v>3</v>
      </c>
      <c r="X128" s="5">
        <v>0</v>
      </c>
      <c r="Y128" s="5" t="s">
        <v>394</v>
      </c>
      <c r="Z128" s="5">
        <v>4</v>
      </c>
      <c r="AA128" s="8" t="s">
        <v>668</v>
      </c>
      <c r="AB128" s="5">
        <v>5000</v>
      </c>
      <c r="AC128" s="8" t="s">
        <v>396</v>
      </c>
      <c r="AD128" s="8" t="s">
        <v>397</v>
      </c>
    </row>
    <row r="129" spans="1:30" ht="264" x14ac:dyDescent="0.25">
      <c r="A129" s="5">
        <v>126</v>
      </c>
      <c r="B129" s="5" t="s">
        <v>324</v>
      </c>
      <c r="C129" s="6" t="s">
        <v>669</v>
      </c>
      <c r="D129" s="9"/>
      <c r="E129" s="9"/>
      <c r="F129" s="5"/>
      <c r="G129" s="5"/>
      <c r="H129" s="5"/>
      <c r="I129" s="5"/>
      <c r="J129" s="5"/>
      <c r="K129" s="5"/>
      <c r="L129" s="8" t="s">
        <v>392</v>
      </c>
      <c r="M129" s="8" t="s">
        <v>670</v>
      </c>
      <c r="N129" s="5">
        <v>64000</v>
      </c>
      <c r="O129" s="5">
        <v>1</v>
      </c>
      <c r="P129" s="5">
        <v>2</v>
      </c>
      <c r="Q129" s="5"/>
      <c r="R129" s="5"/>
      <c r="S129" s="5"/>
      <c r="T129" s="5"/>
      <c r="U129" s="5"/>
      <c r="V129" s="5"/>
      <c r="W129" s="5">
        <v>12</v>
      </c>
      <c r="X129" s="5">
        <v>0</v>
      </c>
      <c r="Y129" s="5" t="s">
        <v>394</v>
      </c>
      <c r="Z129" s="5">
        <v>5</v>
      </c>
      <c r="AA129" s="8" t="s">
        <v>671</v>
      </c>
      <c r="AB129" s="5">
        <v>7500</v>
      </c>
      <c r="AC129" s="8" t="s">
        <v>396</v>
      </c>
      <c r="AD129" s="8" t="s">
        <v>397</v>
      </c>
    </row>
    <row r="130" spans="1:30" ht="228" x14ac:dyDescent="0.25">
      <c r="A130" s="5">
        <v>127</v>
      </c>
      <c r="B130" s="5" t="s">
        <v>325</v>
      </c>
      <c r="C130" s="6" t="s">
        <v>672</v>
      </c>
      <c r="D130" s="9"/>
      <c r="E130" s="9"/>
      <c r="F130" s="5"/>
      <c r="G130" s="5"/>
      <c r="H130" s="5"/>
      <c r="I130" s="5"/>
      <c r="J130" s="5"/>
      <c r="K130" s="5"/>
      <c r="L130" s="8" t="s">
        <v>392</v>
      </c>
      <c r="M130" s="8" t="s">
        <v>673</v>
      </c>
      <c r="N130" s="5">
        <v>8750</v>
      </c>
      <c r="O130" s="5">
        <v>1</v>
      </c>
      <c r="P130" s="5">
        <v>2</v>
      </c>
      <c r="Q130" s="5"/>
      <c r="R130" s="5"/>
      <c r="S130" s="5"/>
      <c r="T130" s="5"/>
      <c r="U130" s="5"/>
      <c r="V130" s="5"/>
      <c r="W130" s="5">
        <v>16</v>
      </c>
      <c r="X130" s="5">
        <v>0</v>
      </c>
      <c r="Y130" s="5" t="s">
        <v>394</v>
      </c>
      <c r="Z130" s="5">
        <v>5</v>
      </c>
      <c r="AA130" s="8" t="s">
        <v>671</v>
      </c>
      <c r="AB130" s="5">
        <v>7500</v>
      </c>
      <c r="AC130" s="8" t="s">
        <v>396</v>
      </c>
      <c r="AD130" s="8" t="s">
        <v>397</v>
      </c>
    </row>
    <row r="131" spans="1:30" ht="216" x14ac:dyDescent="0.25">
      <c r="A131" s="5">
        <v>128</v>
      </c>
      <c r="B131" s="5" t="s">
        <v>326</v>
      </c>
      <c r="C131" s="6" t="s">
        <v>674</v>
      </c>
      <c r="D131" s="9"/>
      <c r="E131" s="9"/>
      <c r="F131" s="5"/>
      <c r="G131" s="5"/>
      <c r="H131" s="5"/>
      <c r="I131" s="5"/>
      <c r="J131" s="5"/>
      <c r="K131" s="5"/>
      <c r="L131" s="8" t="s">
        <v>392</v>
      </c>
      <c r="M131" s="8" t="s">
        <v>675</v>
      </c>
      <c r="N131" s="5">
        <v>2500</v>
      </c>
      <c r="O131" s="5">
        <v>1</v>
      </c>
      <c r="P131" s="5">
        <v>3</v>
      </c>
      <c r="Q131" s="5"/>
      <c r="R131" s="5"/>
      <c r="S131" s="5"/>
      <c r="T131" s="5"/>
      <c r="U131" s="5"/>
      <c r="V131" s="5"/>
      <c r="W131" s="5">
        <v>8</v>
      </c>
      <c r="X131" s="5">
        <v>0</v>
      </c>
      <c r="Y131" s="5" t="s">
        <v>394</v>
      </c>
      <c r="Z131" s="5">
        <v>3</v>
      </c>
      <c r="AA131" s="8" t="s">
        <v>676</v>
      </c>
      <c r="AB131" s="5">
        <v>3070</v>
      </c>
      <c r="AC131" s="8" t="s">
        <v>396</v>
      </c>
      <c r="AD131" s="8" t="s">
        <v>397</v>
      </c>
    </row>
    <row r="132" spans="1:30" ht="216" x14ac:dyDescent="0.25">
      <c r="A132" s="5">
        <v>129</v>
      </c>
      <c r="B132" s="5" t="s">
        <v>327</v>
      </c>
      <c r="C132" s="6" t="s">
        <v>677</v>
      </c>
      <c r="D132" s="9"/>
      <c r="E132" s="9"/>
      <c r="F132" s="5"/>
      <c r="G132" s="5"/>
      <c r="H132" s="5"/>
      <c r="I132" s="5"/>
      <c r="J132" s="5"/>
      <c r="K132" s="5"/>
      <c r="L132" s="8" t="s">
        <v>392</v>
      </c>
      <c r="M132" s="8" t="s">
        <v>678</v>
      </c>
      <c r="N132" s="5">
        <v>2000</v>
      </c>
      <c r="O132" s="5">
        <v>1</v>
      </c>
      <c r="P132" s="5">
        <v>1</v>
      </c>
      <c r="Q132" s="5"/>
      <c r="R132" s="5"/>
      <c r="S132" s="5"/>
      <c r="T132" s="5"/>
      <c r="U132" s="5"/>
      <c r="V132" s="5"/>
      <c r="W132" s="5">
        <v>5</v>
      </c>
      <c r="X132" s="5">
        <v>0</v>
      </c>
      <c r="Y132" s="5" t="s">
        <v>394</v>
      </c>
      <c r="Z132" s="5">
        <v>3</v>
      </c>
      <c r="AA132" s="8" t="s">
        <v>679</v>
      </c>
      <c r="AB132" s="5">
        <v>1950</v>
      </c>
      <c r="AC132" s="8" t="s">
        <v>396</v>
      </c>
      <c r="AD132" s="8" t="s">
        <v>397</v>
      </c>
    </row>
    <row r="133" spans="1:30" ht="204" x14ac:dyDescent="0.25">
      <c r="A133" s="5">
        <v>130</v>
      </c>
      <c r="B133" s="5" t="s">
        <v>88</v>
      </c>
      <c r="C133" s="6" t="s">
        <v>680</v>
      </c>
      <c r="D133" s="9"/>
      <c r="E133" s="9"/>
      <c r="F133" s="5"/>
      <c r="G133" s="5"/>
      <c r="H133" s="5"/>
      <c r="I133" s="5"/>
      <c r="J133" s="5"/>
      <c r="K133" s="5"/>
      <c r="L133" s="8" t="s">
        <v>392</v>
      </c>
      <c r="M133" s="8" t="s">
        <v>434</v>
      </c>
      <c r="N133" s="5">
        <v>2000</v>
      </c>
      <c r="O133" s="5">
        <v>1</v>
      </c>
      <c r="P133" s="5">
        <v>1</v>
      </c>
      <c r="Q133" s="5"/>
      <c r="R133" s="5"/>
      <c r="S133" s="5"/>
      <c r="T133" s="5"/>
      <c r="U133" s="5">
        <v>4</v>
      </c>
      <c r="V133" s="5"/>
      <c r="W133" s="5">
        <v>8</v>
      </c>
      <c r="X133" s="5">
        <v>0</v>
      </c>
      <c r="Y133" s="5" t="s">
        <v>394</v>
      </c>
      <c r="Z133" s="5">
        <v>3</v>
      </c>
      <c r="AA133" s="8" t="s">
        <v>681</v>
      </c>
      <c r="AB133" s="5">
        <v>3020</v>
      </c>
      <c r="AC133" s="8" t="s">
        <v>396</v>
      </c>
      <c r="AD133" s="8" t="s">
        <v>397</v>
      </c>
    </row>
    <row r="134" spans="1:30" ht="216" x14ac:dyDescent="0.25">
      <c r="A134" s="5">
        <v>131</v>
      </c>
      <c r="B134" s="5" t="s">
        <v>328</v>
      </c>
      <c r="C134" s="6" t="s">
        <v>682</v>
      </c>
      <c r="D134" s="9"/>
      <c r="E134" s="9"/>
      <c r="F134" s="5"/>
      <c r="G134" s="5"/>
      <c r="H134" s="5"/>
      <c r="I134" s="5"/>
      <c r="J134" s="5"/>
      <c r="K134" s="5"/>
      <c r="L134" s="8" t="s">
        <v>392</v>
      </c>
      <c r="M134" s="8" t="s">
        <v>683</v>
      </c>
      <c r="N134" s="5">
        <v>3600</v>
      </c>
      <c r="O134" s="5">
        <v>1</v>
      </c>
      <c r="P134" s="5">
        <v>1</v>
      </c>
      <c r="Q134" s="5"/>
      <c r="R134" s="5"/>
      <c r="S134" s="5"/>
      <c r="T134" s="5"/>
      <c r="U134" s="5"/>
      <c r="V134" s="5"/>
      <c r="W134" s="5">
        <v>11</v>
      </c>
      <c r="X134" s="5">
        <v>0</v>
      </c>
      <c r="Y134" s="5" t="s">
        <v>394</v>
      </c>
      <c r="Z134" s="5">
        <v>3</v>
      </c>
      <c r="AA134" s="8" t="s">
        <v>684</v>
      </c>
      <c r="AB134" s="5">
        <v>3580</v>
      </c>
      <c r="AC134" s="8" t="s">
        <v>396</v>
      </c>
      <c r="AD134" s="8" t="s">
        <v>397</v>
      </c>
    </row>
    <row r="135" spans="1:30" ht="204" x14ac:dyDescent="0.25">
      <c r="A135" s="5">
        <v>132</v>
      </c>
      <c r="B135" s="5" t="s">
        <v>89</v>
      </c>
      <c r="C135" s="6" t="s">
        <v>685</v>
      </c>
      <c r="D135" s="9"/>
      <c r="E135" s="9"/>
      <c r="F135" s="5"/>
      <c r="G135" s="5"/>
      <c r="H135" s="5"/>
      <c r="I135" s="5"/>
      <c r="J135" s="5"/>
      <c r="K135" s="5"/>
      <c r="L135" s="8" t="s">
        <v>392</v>
      </c>
      <c r="M135" s="8" t="s">
        <v>418</v>
      </c>
      <c r="N135" s="5">
        <v>1000</v>
      </c>
      <c r="O135" s="5">
        <v>1</v>
      </c>
      <c r="P135" s="5">
        <v>1</v>
      </c>
      <c r="Q135" s="5"/>
      <c r="R135" s="5"/>
      <c r="S135" s="5"/>
      <c r="T135" s="5"/>
      <c r="U135" s="5"/>
      <c r="V135" s="5"/>
      <c r="W135" s="5">
        <v>1</v>
      </c>
      <c r="X135" s="5">
        <v>0</v>
      </c>
      <c r="Y135" s="5" t="s">
        <v>394</v>
      </c>
      <c r="Z135" s="5">
        <v>2</v>
      </c>
      <c r="AA135" s="8" t="s">
        <v>686</v>
      </c>
      <c r="AB135" s="5">
        <v>750</v>
      </c>
      <c r="AC135" s="8" t="s">
        <v>396</v>
      </c>
      <c r="AD135" s="8" t="s">
        <v>397</v>
      </c>
    </row>
    <row r="136" spans="1:30" ht="192" x14ac:dyDescent="0.25">
      <c r="A136" s="5">
        <v>133</v>
      </c>
      <c r="B136" s="5" t="s">
        <v>329</v>
      </c>
      <c r="C136" s="6" t="s">
        <v>687</v>
      </c>
      <c r="D136" s="9"/>
      <c r="E136" s="9"/>
      <c r="F136" s="5"/>
      <c r="G136" s="5"/>
      <c r="H136" s="5"/>
      <c r="I136" s="5"/>
      <c r="J136" s="5"/>
      <c r="K136" s="5"/>
      <c r="L136" s="8" t="s">
        <v>392</v>
      </c>
      <c r="M136" s="8" t="s">
        <v>418</v>
      </c>
      <c r="N136" s="5">
        <v>1000</v>
      </c>
      <c r="O136" s="5">
        <v>0</v>
      </c>
      <c r="P136" s="5">
        <v>0</v>
      </c>
      <c r="Q136" s="5"/>
      <c r="R136" s="5"/>
      <c r="S136" s="5"/>
      <c r="T136" s="5"/>
      <c r="U136" s="5">
        <v>1</v>
      </c>
      <c r="V136" s="5"/>
      <c r="W136" s="5">
        <v>2</v>
      </c>
      <c r="X136" s="5">
        <v>0</v>
      </c>
      <c r="Y136" s="5" t="s">
        <v>394</v>
      </c>
      <c r="Z136" s="5">
        <v>1</v>
      </c>
      <c r="AA136" s="8" t="s">
        <v>688</v>
      </c>
      <c r="AB136" s="5">
        <v>625</v>
      </c>
      <c r="AC136" s="8" t="s">
        <v>396</v>
      </c>
      <c r="AD136" s="8" t="s">
        <v>397</v>
      </c>
    </row>
    <row r="137" spans="1:30" ht="228" x14ac:dyDescent="0.25">
      <c r="A137" s="5">
        <v>134</v>
      </c>
      <c r="B137" s="5" t="s">
        <v>91</v>
      </c>
      <c r="C137" s="6" t="s">
        <v>689</v>
      </c>
      <c r="D137" s="9"/>
      <c r="E137" s="9"/>
      <c r="F137" s="5"/>
      <c r="G137" s="5"/>
      <c r="H137" s="5"/>
      <c r="I137" s="5"/>
      <c r="J137" s="5"/>
      <c r="K137" s="5"/>
      <c r="L137" s="8" t="s">
        <v>392</v>
      </c>
      <c r="M137" s="8" t="s">
        <v>393</v>
      </c>
      <c r="N137" s="5">
        <v>950</v>
      </c>
      <c r="O137" s="5">
        <v>1</v>
      </c>
      <c r="P137" s="5">
        <v>1</v>
      </c>
      <c r="Q137" s="5"/>
      <c r="R137" s="5"/>
      <c r="S137" s="5"/>
      <c r="T137" s="5"/>
      <c r="U137" s="5"/>
      <c r="V137" s="5"/>
      <c r="W137" s="5">
        <v>4</v>
      </c>
      <c r="X137" s="5">
        <v>0</v>
      </c>
      <c r="Y137" s="5" t="s">
        <v>394</v>
      </c>
      <c r="Z137" s="5">
        <v>2</v>
      </c>
      <c r="AA137" s="8" t="s">
        <v>395</v>
      </c>
      <c r="AB137" s="5">
        <v>285</v>
      </c>
      <c r="AC137" s="8" t="s">
        <v>396</v>
      </c>
      <c r="AD137" s="8" t="s">
        <v>397</v>
      </c>
    </row>
    <row r="138" spans="1:30" ht="240" x14ac:dyDescent="0.25">
      <c r="A138" s="5">
        <v>135</v>
      </c>
      <c r="B138" s="5" t="s">
        <v>330</v>
      </c>
      <c r="C138" s="6" t="s">
        <v>690</v>
      </c>
      <c r="D138" s="9"/>
      <c r="E138" s="9"/>
      <c r="F138" s="5"/>
      <c r="G138" s="5"/>
      <c r="H138" s="5"/>
      <c r="I138" s="5"/>
      <c r="J138" s="5"/>
      <c r="K138" s="5"/>
      <c r="L138" s="8" t="s">
        <v>392</v>
      </c>
      <c r="M138" s="8" t="s">
        <v>691</v>
      </c>
      <c r="N138" s="5">
        <v>2000</v>
      </c>
      <c r="O138" s="5">
        <v>1</v>
      </c>
      <c r="P138" s="5">
        <v>1</v>
      </c>
      <c r="Q138" s="5"/>
      <c r="R138" s="5"/>
      <c r="S138" s="5"/>
      <c r="T138" s="5"/>
      <c r="U138" s="5"/>
      <c r="V138" s="5"/>
      <c r="W138" s="5">
        <v>6</v>
      </c>
      <c r="X138" s="5">
        <v>0</v>
      </c>
      <c r="Y138" s="5" t="s">
        <v>394</v>
      </c>
      <c r="Z138" s="5">
        <v>1</v>
      </c>
      <c r="AA138" s="8" t="s">
        <v>692</v>
      </c>
      <c r="AB138" s="5">
        <v>200</v>
      </c>
      <c r="AC138" s="8" t="s">
        <v>396</v>
      </c>
      <c r="AD138" s="8" t="s">
        <v>397</v>
      </c>
    </row>
    <row r="139" spans="1:30" ht="204" x14ac:dyDescent="0.25">
      <c r="A139" s="5">
        <v>136</v>
      </c>
      <c r="B139" s="5" t="s">
        <v>331</v>
      </c>
      <c r="C139" s="6" t="s">
        <v>693</v>
      </c>
      <c r="D139" s="9"/>
      <c r="E139" s="9"/>
      <c r="F139" s="5"/>
      <c r="G139" s="5"/>
      <c r="H139" s="5"/>
      <c r="I139" s="5"/>
      <c r="J139" s="5"/>
      <c r="K139" s="5"/>
      <c r="L139" s="8" t="s">
        <v>392</v>
      </c>
      <c r="M139" s="8" t="s">
        <v>694</v>
      </c>
      <c r="N139" s="5">
        <v>1000</v>
      </c>
      <c r="O139" s="5">
        <v>1</v>
      </c>
      <c r="P139" s="5">
        <v>1</v>
      </c>
      <c r="Q139" s="5"/>
      <c r="R139" s="5"/>
      <c r="S139" s="5"/>
      <c r="T139" s="5"/>
      <c r="U139" s="5"/>
      <c r="V139" s="5"/>
      <c r="W139" s="5">
        <v>0</v>
      </c>
      <c r="X139" s="5">
        <v>0</v>
      </c>
      <c r="Y139" s="5" t="s">
        <v>394</v>
      </c>
      <c r="Z139" s="5">
        <v>2</v>
      </c>
      <c r="AA139" s="8" t="s">
        <v>695</v>
      </c>
      <c r="AB139" s="5">
        <v>1000</v>
      </c>
      <c r="AC139" s="8" t="s">
        <v>396</v>
      </c>
      <c r="AD139" s="8" t="s">
        <v>397</v>
      </c>
    </row>
    <row r="140" spans="1:30" ht="168" x14ac:dyDescent="0.25">
      <c r="A140" s="5">
        <v>137</v>
      </c>
      <c r="B140" s="5" t="s">
        <v>332</v>
      </c>
      <c r="C140" s="6" t="s">
        <v>696</v>
      </c>
      <c r="D140" s="9"/>
      <c r="E140" s="9"/>
      <c r="F140" s="5"/>
      <c r="G140" s="5"/>
      <c r="H140" s="5"/>
      <c r="I140" s="5"/>
      <c r="J140" s="5"/>
      <c r="K140" s="5"/>
      <c r="L140" s="8" t="s">
        <v>392</v>
      </c>
      <c r="M140" s="8" t="s">
        <v>697</v>
      </c>
      <c r="N140" s="5">
        <v>500</v>
      </c>
      <c r="O140" s="5">
        <v>1</v>
      </c>
      <c r="P140" s="5">
        <v>1</v>
      </c>
      <c r="Q140" s="5"/>
      <c r="R140" s="5"/>
      <c r="S140" s="5"/>
      <c r="T140" s="5"/>
      <c r="U140" s="5"/>
      <c r="V140" s="5"/>
      <c r="W140" s="5">
        <v>5</v>
      </c>
      <c r="X140" s="5">
        <v>0</v>
      </c>
      <c r="Y140" s="5" t="s">
        <v>394</v>
      </c>
      <c r="Z140" s="5">
        <v>3</v>
      </c>
      <c r="AA140" s="8" t="s">
        <v>698</v>
      </c>
      <c r="AB140" s="5">
        <v>762.5</v>
      </c>
      <c r="AC140" s="8" t="s">
        <v>396</v>
      </c>
      <c r="AD140" s="8" t="s">
        <v>397</v>
      </c>
    </row>
    <row r="141" spans="1:30" ht="168" x14ac:dyDescent="0.25">
      <c r="A141" s="5">
        <v>138</v>
      </c>
      <c r="B141" s="5" t="s">
        <v>92</v>
      </c>
      <c r="C141" s="6" t="s">
        <v>699</v>
      </c>
      <c r="D141" s="9"/>
      <c r="E141" s="9"/>
      <c r="F141" s="5"/>
      <c r="G141" s="5"/>
      <c r="H141" s="5"/>
      <c r="I141" s="5"/>
      <c r="J141" s="5"/>
      <c r="K141" s="5"/>
      <c r="L141" s="8" t="s">
        <v>392</v>
      </c>
      <c r="M141" s="8" t="s">
        <v>700</v>
      </c>
      <c r="N141" s="5">
        <v>2800</v>
      </c>
      <c r="O141" s="5">
        <v>1</v>
      </c>
      <c r="P141" s="5">
        <v>2</v>
      </c>
      <c r="Q141" s="5"/>
      <c r="R141" s="5"/>
      <c r="S141" s="5"/>
      <c r="T141" s="5"/>
      <c r="U141" s="5">
        <v>4</v>
      </c>
      <c r="V141" s="5"/>
      <c r="W141" s="5">
        <v>10</v>
      </c>
      <c r="X141" s="5">
        <v>0</v>
      </c>
      <c r="Y141" s="5" t="s">
        <v>394</v>
      </c>
      <c r="Z141" s="5">
        <v>4</v>
      </c>
      <c r="AA141" s="8" t="s">
        <v>701</v>
      </c>
      <c r="AB141" s="5">
        <v>4260</v>
      </c>
      <c r="AC141" s="8" t="s">
        <v>396</v>
      </c>
      <c r="AD141" s="8" t="s">
        <v>397</v>
      </c>
    </row>
    <row r="142" spans="1:30" ht="408" x14ac:dyDescent="0.25">
      <c r="A142" s="5">
        <v>139</v>
      </c>
      <c r="B142" s="5" t="s">
        <v>333</v>
      </c>
      <c r="C142" s="6" t="s">
        <v>702</v>
      </c>
      <c r="D142" s="9"/>
      <c r="E142" s="9"/>
      <c r="F142" s="5"/>
      <c r="G142" s="5"/>
      <c r="H142" s="5"/>
      <c r="I142" s="5"/>
      <c r="J142" s="5"/>
      <c r="K142" s="5"/>
      <c r="L142" s="8" t="s">
        <v>392</v>
      </c>
      <c r="M142" s="8" t="s">
        <v>703</v>
      </c>
      <c r="N142" s="5">
        <v>6000</v>
      </c>
      <c r="O142" s="5">
        <v>1</v>
      </c>
      <c r="P142" s="5">
        <v>3</v>
      </c>
      <c r="Q142" s="5"/>
      <c r="R142" s="5"/>
      <c r="S142" s="5"/>
      <c r="T142" s="5"/>
      <c r="U142" s="5"/>
      <c r="V142" s="5"/>
      <c r="W142" s="5">
        <v>15</v>
      </c>
      <c r="X142" s="5">
        <v>0</v>
      </c>
      <c r="Y142" s="5" t="s">
        <v>394</v>
      </c>
      <c r="Z142" s="5">
        <v>4</v>
      </c>
      <c r="AA142" s="8" t="s">
        <v>704</v>
      </c>
      <c r="AB142" s="5">
        <v>4760</v>
      </c>
      <c r="AC142" s="8" t="s">
        <v>396</v>
      </c>
      <c r="AD142" s="8" t="s">
        <v>397</v>
      </c>
    </row>
    <row r="143" spans="1:30" ht="228" x14ac:dyDescent="0.25">
      <c r="A143" s="5">
        <v>140</v>
      </c>
      <c r="B143" s="5" t="s">
        <v>93</v>
      </c>
      <c r="C143" s="6" t="s">
        <v>705</v>
      </c>
      <c r="D143" s="9"/>
      <c r="E143" s="9"/>
      <c r="F143" s="5"/>
      <c r="G143" s="5"/>
      <c r="H143" s="5"/>
      <c r="I143" s="5"/>
      <c r="J143" s="5"/>
      <c r="K143" s="5"/>
      <c r="L143" s="8" t="s">
        <v>392</v>
      </c>
      <c r="M143" s="8" t="s">
        <v>706</v>
      </c>
      <c r="N143" s="5">
        <v>2000</v>
      </c>
      <c r="O143" s="5">
        <v>1</v>
      </c>
      <c r="P143" s="5">
        <v>1</v>
      </c>
      <c r="Q143" s="5"/>
      <c r="R143" s="5"/>
      <c r="S143" s="5"/>
      <c r="T143" s="5"/>
      <c r="U143" s="5"/>
      <c r="V143" s="5"/>
      <c r="W143" s="5">
        <v>7</v>
      </c>
      <c r="X143" s="5">
        <v>0</v>
      </c>
      <c r="Y143" s="5" t="s">
        <v>394</v>
      </c>
      <c r="Z143" s="5">
        <v>2</v>
      </c>
      <c r="AA143" s="8" t="s">
        <v>707</v>
      </c>
      <c r="AB143" s="5">
        <v>2510</v>
      </c>
      <c r="AC143" s="8" t="s">
        <v>396</v>
      </c>
      <c r="AD143" s="8" t="s">
        <v>397</v>
      </c>
    </row>
    <row r="144" spans="1:30" ht="156" x14ac:dyDescent="0.25">
      <c r="A144" s="5">
        <v>141</v>
      </c>
      <c r="B144" s="5" t="s">
        <v>94</v>
      </c>
      <c r="C144" s="6" t="s">
        <v>708</v>
      </c>
      <c r="D144" s="9"/>
      <c r="E144" s="9"/>
      <c r="F144" s="5"/>
      <c r="G144" s="5"/>
      <c r="H144" s="5"/>
      <c r="I144" s="5"/>
      <c r="J144" s="5"/>
      <c r="K144" s="5"/>
      <c r="L144" s="8" t="s">
        <v>392</v>
      </c>
      <c r="M144" s="8" t="s">
        <v>709</v>
      </c>
      <c r="N144" s="5">
        <v>800</v>
      </c>
      <c r="O144" s="5">
        <v>1</v>
      </c>
      <c r="P144" s="5">
        <v>1</v>
      </c>
      <c r="Q144" s="5"/>
      <c r="R144" s="5"/>
      <c r="S144" s="5"/>
      <c r="T144" s="5"/>
      <c r="U144" s="5"/>
      <c r="V144" s="5"/>
      <c r="W144" s="5">
        <v>3</v>
      </c>
      <c r="X144" s="5">
        <v>0</v>
      </c>
      <c r="Y144" s="5" t="s">
        <v>394</v>
      </c>
      <c r="Z144" s="5">
        <v>1</v>
      </c>
      <c r="AA144" s="8" t="s">
        <v>710</v>
      </c>
      <c r="AB144" s="5">
        <v>125</v>
      </c>
      <c r="AC144" s="8" t="s">
        <v>396</v>
      </c>
      <c r="AD144" s="8" t="s">
        <v>397</v>
      </c>
    </row>
    <row r="145" spans="1:30" ht="108" x14ac:dyDescent="0.25">
      <c r="A145" s="5">
        <v>142</v>
      </c>
      <c r="B145" s="5" t="s">
        <v>95</v>
      </c>
      <c r="C145" s="6" t="s">
        <v>711</v>
      </c>
      <c r="D145" s="9"/>
      <c r="E145" s="9"/>
      <c r="F145" s="5"/>
      <c r="G145" s="5"/>
      <c r="H145" s="5"/>
      <c r="I145" s="5"/>
      <c r="J145" s="5"/>
      <c r="K145" s="5"/>
      <c r="L145" s="8" t="s">
        <v>392</v>
      </c>
      <c r="M145" s="8" t="s">
        <v>712</v>
      </c>
      <c r="N145" s="5">
        <v>1000</v>
      </c>
      <c r="O145" s="5">
        <v>1</v>
      </c>
      <c r="P145" s="5">
        <v>1</v>
      </c>
      <c r="Q145" s="5"/>
      <c r="R145" s="5"/>
      <c r="S145" s="5"/>
      <c r="T145" s="5"/>
      <c r="U145" s="5"/>
      <c r="V145" s="5"/>
      <c r="W145" s="5">
        <v>23</v>
      </c>
      <c r="X145" s="5">
        <v>0</v>
      </c>
      <c r="Y145" s="5" t="s">
        <v>394</v>
      </c>
      <c r="Z145" s="5">
        <v>2</v>
      </c>
      <c r="AA145" s="8" t="s">
        <v>713</v>
      </c>
      <c r="AB145" s="5">
        <v>600</v>
      </c>
      <c r="AC145" s="8" t="s">
        <v>396</v>
      </c>
      <c r="AD145" s="8" t="s">
        <v>397</v>
      </c>
    </row>
    <row r="146" spans="1:30" ht="192" x14ac:dyDescent="0.25">
      <c r="A146" s="5">
        <v>143</v>
      </c>
      <c r="B146" s="5" t="s">
        <v>96</v>
      </c>
      <c r="C146" s="6" t="s">
        <v>714</v>
      </c>
      <c r="D146" s="9"/>
      <c r="E146" s="9"/>
      <c r="F146" s="5"/>
      <c r="G146" s="5"/>
      <c r="H146" s="5"/>
      <c r="I146" s="5"/>
      <c r="J146" s="5"/>
      <c r="K146" s="5"/>
      <c r="L146" s="8" t="s">
        <v>392</v>
      </c>
      <c r="M146" s="8" t="s">
        <v>715</v>
      </c>
      <c r="N146" s="5">
        <v>1500</v>
      </c>
      <c r="O146" s="5">
        <v>1</v>
      </c>
      <c r="P146" s="5">
        <v>1</v>
      </c>
      <c r="Q146" s="5"/>
      <c r="R146" s="5"/>
      <c r="S146" s="5"/>
      <c r="T146" s="5"/>
      <c r="U146" s="5"/>
      <c r="V146" s="5"/>
      <c r="W146" s="5">
        <v>3</v>
      </c>
      <c r="X146" s="5">
        <v>0</v>
      </c>
      <c r="Y146" s="5" t="s">
        <v>394</v>
      </c>
      <c r="Z146" s="5">
        <v>1</v>
      </c>
      <c r="AA146" s="8" t="s">
        <v>138</v>
      </c>
      <c r="AB146" s="5">
        <v>1010</v>
      </c>
      <c r="AC146" s="8" t="s">
        <v>396</v>
      </c>
      <c r="AD146" s="8" t="s">
        <v>397</v>
      </c>
    </row>
    <row r="147" spans="1:30" ht="204" x14ac:dyDescent="0.25">
      <c r="A147" s="5">
        <v>144</v>
      </c>
      <c r="B147" s="5" t="s">
        <v>97</v>
      </c>
      <c r="C147" s="6" t="s">
        <v>716</v>
      </c>
      <c r="D147" s="9"/>
      <c r="E147" s="9"/>
      <c r="F147" s="5"/>
      <c r="G147" s="5"/>
      <c r="H147" s="5"/>
      <c r="I147" s="5"/>
      <c r="J147" s="5"/>
      <c r="K147" s="5"/>
      <c r="L147" s="8" t="s">
        <v>392</v>
      </c>
      <c r="M147" s="8" t="s">
        <v>717</v>
      </c>
      <c r="N147" s="5">
        <v>3000</v>
      </c>
      <c r="O147" s="5">
        <v>1</v>
      </c>
      <c r="P147" s="5">
        <v>1</v>
      </c>
      <c r="Q147" s="5"/>
      <c r="R147" s="5"/>
      <c r="S147" s="5"/>
      <c r="T147" s="5"/>
      <c r="U147" s="5"/>
      <c r="V147" s="5"/>
      <c r="W147" s="5">
        <v>6</v>
      </c>
      <c r="X147" s="5">
        <v>7</v>
      </c>
      <c r="Y147" s="5" t="s">
        <v>394</v>
      </c>
      <c r="Z147" s="5">
        <v>2</v>
      </c>
      <c r="AA147" s="8" t="s">
        <v>718</v>
      </c>
      <c r="AB147" s="5">
        <v>1150</v>
      </c>
      <c r="AC147" s="8" t="s">
        <v>396</v>
      </c>
      <c r="AD147" s="8" t="s">
        <v>397</v>
      </c>
    </row>
    <row r="148" spans="1:30" ht="264" x14ac:dyDescent="0.25">
      <c r="A148" s="5">
        <v>145</v>
      </c>
      <c r="B148" s="5" t="s">
        <v>334</v>
      </c>
      <c r="C148" s="6" t="s">
        <v>719</v>
      </c>
      <c r="D148" s="9"/>
      <c r="E148" s="9"/>
      <c r="F148" s="5"/>
      <c r="G148" s="5"/>
      <c r="H148" s="5"/>
      <c r="I148" s="5"/>
      <c r="J148" s="5"/>
      <c r="K148" s="5"/>
      <c r="L148" s="8" t="s">
        <v>408</v>
      </c>
      <c r="M148" s="8"/>
      <c r="N148" s="5"/>
      <c r="O148" s="5">
        <v>0</v>
      </c>
      <c r="P148" s="5">
        <v>0</v>
      </c>
      <c r="Q148" s="5"/>
      <c r="R148" s="5"/>
      <c r="S148" s="5"/>
      <c r="T148" s="5"/>
      <c r="U148" s="5"/>
      <c r="V148" s="5"/>
      <c r="W148" s="5">
        <v>0</v>
      </c>
      <c r="X148" s="5">
        <v>0</v>
      </c>
      <c r="Y148" s="5" t="s">
        <v>394</v>
      </c>
      <c r="Z148" s="5">
        <v>3</v>
      </c>
      <c r="AA148" s="8" t="s">
        <v>720</v>
      </c>
      <c r="AB148" s="5">
        <v>1725</v>
      </c>
      <c r="AC148" s="8" t="s">
        <v>396</v>
      </c>
      <c r="AD148" s="8" t="s">
        <v>397</v>
      </c>
    </row>
    <row r="149" spans="1:30" ht="228" x14ac:dyDescent="0.25">
      <c r="A149" s="5">
        <v>146</v>
      </c>
      <c r="B149" s="5" t="s">
        <v>335</v>
      </c>
      <c r="C149" s="6" t="s">
        <v>721</v>
      </c>
      <c r="D149" s="9"/>
      <c r="E149" s="9"/>
      <c r="F149" s="5"/>
      <c r="G149" s="5"/>
      <c r="H149" s="5"/>
      <c r="I149" s="5"/>
      <c r="J149" s="5"/>
      <c r="K149" s="5"/>
      <c r="L149" s="8" t="s">
        <v>392</v>
      </c>
      <c r="M149" s="8" t="s">
        <v>722</v>
      </c>
      <c r="N149" s="5">
        <v>3250</v>
      </c>
      <c r="O149" s="5">
        <v>1</v>
      </c>
      <c r="P149" s="5">
        <v>2</v>
      </c>
      <c r="Q149" s="5"/>
      <c r="R149" s="5"/>
      <c r="S149" s="5"/>
      <c r="T149" s="5"/>
      <c r="U149" s="5"/>
      <c r="V149" s="5"/>
      <c r="W149" s="5">
        <v>9</v>
      </c>
      <c r="X149" s="5">
        <v>0</v>
      </c>
      <c r="Y149" s="5" t="s">
        <v>394</v>
      </c>
      <c r="Z149" s="5">
        <v>6</v>
      </c>
      <c r="AA149" s="8" t="s">
        <v>723</v>
      </c>
      <c r="AB149" s="5">
        <v>3200</v>
      </c>
      <c r="AC149" s="8" t="s">
        <v>396</v>
      </c>
      <c r="AD149" s="8" t="s">
        <v>397</v>
      </c>
    </row>
    <row r="150" spans="1:30" ht="336" x14ac:dyDescent="0.25">
      <c r="A150" s="5">
        <v>147</v>
      </c>
      <c r="B150" s="5" t="s">
        <v>336</v>
      </c>
      <c r="C150" s="6" t="s">
        <v>724</v>
      </c>
      <c r="D150" s="9"/>
      <c r="E150" s="9"/>
      <c r="F150" s="5"/>
      <c r="G150" s="5"/>
      <c r="H150" s="5"/>
      <c r="I150" s="5"/>
      <c r="J150" s="5"/>
      <c r="K150" s="5"/>
      <c r="L150" s="8" t="s">
        <v>392</v>
      </c>
      <c r="M150" s="10" t="s">
        <v>508</v>
      </c>
      <c r="N150" s="5">
        <v>5000</v>
      </c>
      <c r="O150" s="5">
        <v>1</v>
      </c>
      <c r="P150" s="5">
        <v>1</v>
      </c>
      <c r="Q150" s="5"/>
      <c r="R150" s="5"/>
      <c r="S150" s="5"/>
      <c r="T150" s="5"/>
      <c r="U150" s="5"/>
      <c r="V150" s="5"/>
      <c r="W150" s="5">
        <v>14</v>
      </c>
      <c r="X150" s="5">
        <v>0</v>
      </c>
      <c r="Y150" s="5" t="s">
        <v>394</v>
      </c>
      <c r="Z150" s="5">
        <v>4</v>
      </c>
      <c r="AA150" s="8" t="s">
        <v>725</v>
      </c>
      <c r="AB150" s="5">
        <v>6000</v>
      </c>
      <c r="AC150" s="8" t="s">
        <v>396</v>
      </c>
      <c r="AD150" s="8" t="s">
        <v>397</v>
      </c>
    </row>
    <row r="151" spans="1:30" ht="348" x14ac:dyDescent="0.25">
      <c r="A151" s="5">
        <v>148</v>
      </c>
      <c r="B151" s="5" t="s">
        <v>98</v>
      </c>
      <c r="C151" s="6" t="s">
        <v>726</v>
      </c>
      <c r="D151" s="9"/>
      <c r="E151" s="9"/>
      <c r="F151" s="5"/>
      <c r="G151" s="5"/>
      <c r="H151" s="5"/>
      <c r="I151" s="5"/>
      <c r="J151" s="5"/>
      <c r="K151" s="5"/>
      <c r="L151" s="8" t="s">
        <v>392</v>
      </c>
      <c r="M151" s="10" t="s">
        <v>415</v>
      </c>
      <c r="N151" s="5">
        <v>4000</v>
      </c>
      <c r="O151" s="5">
        <v>1</v>
      </c>
      <c r="P151" s="5">
        <v>1</v>
      </c>
      <c r="Q151" s="5"/>
      <c r="R151" s="5"/>
      <c r="S151" s="5"/>
      <c r="T151" s="5"/>
      <c r="U151" s="5"/>
      <c r="V151" s="5"/>
      <c r="W151" s="5">
        <v>9</v>
      </c>
      <c r="X151" s="5">
        <v>0</v>
      </c>
      <c r="Y151" s="5" t="s">
        <v>394</v>
      </c>
      <c r="Z151" s="5">
        <v>3</v>
      </c>
      <c r="AA151" s="8" t="s">
        <v>727</v>
      </c>
      <c r="AB151" s="5">
        <v>4500</v>
      </c>
      <c r="AC151" s="8" t="s">
        <v>396</v>
      </c>
      <c r="AD151" s="8" t="s">
        <v>397</v>
      </c>
    </row>
    <row r="152" spans="1:30" ht="348" x14ac:dyDescent="0.25">
      <c r="A152" s="5">
        <v>149</v>
      </c>
      <c r="B152" s="5" t="s">
        <v>99</v>
      </c>
      <c r="C152" s="6" t="s">
        <v>726</v>
      </c>
      <c r="D152" s="9"/>
      <c r="E152" s="9"/>
      <c r="F152" s="5"/>
      <c r="G152" s="5"/>
      <c r="H152" s="5"/>
      <c r="I152" s="5"/>
      <c r="J152" s="5"/>
      <c r="K152" s="5"/>
      <c r="L152" s="8" t="s">
        <v>392</v>
      </c>
      <c r="M152" s="10" t="s">
        <v>728</v>
      </c>
      <c r="N152" s="5">
        <v>3200</v>
      </c>
      <c r="O152" s="5">
        <v>1</v>
      </c>
      <c r="P152" s="5">
        <v>1</v>
      </c>
      <c r="Q152" s="5"/>
      <c r="R152" s="5"/>
      <c r="S152" s="5"/>
      <c r="T152" s="5"/>
      <c r="U152" s="5"/>
      <c r="V152" s="5"/>
      <c r="W152" s="5">
        <v>7</v>
      </c>
      <c r="X152" s="5">
        <v>0</v>
      </c>
      <c r="Y152" s="5" t="s">
        <v>394</v>
      </c>
      <c r="Z152" s="5">
        <v>3</v>
      </c>
      <c r="AA152" s="8" t="s">
        <v>727</v>
      </c>
      <c r="AB152" s="5">
        <v>4500</v>
      </c>
      <c r="AC152" s="8" t="s">
        <v>396</v>
      </c>
      <c r="AD152" s="8" t="s">
        <v>397</v>
      </c>
    </row>
    <row r="153" spans="1:30" ht="252" x14ac:dyDescent="0.25">
      <c r="A153" s="5">
        <v>150</v>
      </c>
      <c r="B153" s="5" t="s">
        <v>100</v>
      </c>
      <c r="C153" s="6" t="s">
        <v>729</v>
      </c>
      <c r="D153" s="9"/>
      <c r="E153" s="9"/>
      <c r="F153" s="5"/>
      <c r="G153" s="5"/>
      <c r="H153" s="5"/>
      <c r="I153" s="5"/>
      <c r="J153" s="5"/>
      <c r="K153" s="5"/>
      <c r="L153" s="8" t="s">
        <v>392</v>
      </c>
      <c r="M153" s="8" t="s">
        <v>730</v>
      </c>
      <c r="N153" s="5">
        <v>1260</v>
      </c>
      <c r="O153" s="5">
        <v>1</v>
      </c>
      <c r="P153" s="5">
        <v>1</v>
      </c>
      <c r="Q153" s="5"/>
      <c r="R153" s="5"/>
      <c r="S153" s="5"/>
      <c r="T153" s="5"/>
      <c r="U153" s="5"/>
      <c r="V153" s="5"/>
      <c r="W153" s="5">
        <v>5</v>
      </c>
      <c r="X153" s="5">
        <v>0</v>
      </c>
      <c r="Y153" s="5" t="s">
        <v>394</v>
      </c>
      <c r="Z153" s="5">
        <v>2</v>
      </c>
      <c r="AA153" s="8" t="s">
        <v>731</v>
      </c>
      <c r="AB153" s="5">
        <v>1450</v>
      </c>
      <c r="AC153" s="8" t="s">
        <v>396</v>
      </c>
      <c r="AD153" s="8" t="s">
        <v>397</v>
      </c>
    </row>
    <row r="154" spans="1:30" ht="132" x14ac:dyDescent="0.25">
      <c r="A154" s="5">
        <v>151</v>
      </c>
      <c r="B154" s="5" t="s">
        <v>102</v>
      </c>
      <c r="C154" s="6" t="s">
        <v>732</v>
      </c>
      <c r="D154" s="9"/>
      <c r="E154" s="9"/>
      <c r="F154" s="5"/>
      <c r="G154" s="5"/>
      <c r="H154" s="5"/>
      <c r="I154" s="5"/>
      <c r="J154" s="5"/>
      <c r="K154" s="5"/>
      <c r="L154" s="8" t="s">
        <v>392</v>
      </c>
      <c r="M154" s="8" t="s">
        <v>35</v>
      </c>
      <c r="N154" s="5">
        <v>250</v>
      </c>
      <c r="O154" s="5">
        <v>1</v>
      </c>
      <c r="P154" s="5">
        <v>1</v>
      </c>
      <c r="Q154" s="5"/>
      <c r="R154" s="5"/>
      <c r="S154" s="5"/>
      <c r="T154" s="5"/>
      <c r="U154" s="5"/>
      <c r="V154" s="5"/>
      <c r="W154" s="5">
        <v>2</v>
      </c>
      <c r="X154" s="5">
        <v>0</v>
      </c>
      <c r="Y154" s="5" t="s">
        <v>394</v>
      </c>
      <c r="Z154" s="5">
        <v>1</v>
      </c>
      <c r="AA154" s="8" t="s">
        <v>143</v>
      </c>
      <c r="AB154" s="5">
        <v>100</v>
      </c>
      <c r="AC154" s="8" t="s">
        <v>396</v>
      </c>
      <c r="AD154" s="8" t="s">
        <v>397</v>
      </c>
    </row>
    <row r="155" spans="1:30" ht="132" x14ac:dyDescent="0.25">
      <c r="A155" s="5">
        <v>152</v>
      </c>
      <c r="B155" s="5" t="s">
        <v>337</v>
      </c>
      <c r="C155" s="6" t="s">
        <v>733</v>
      </c>
      <c r="D155" s="9"/>
      <c r="E155" s="9"/>
      <c r="F155" s="5"/>
      <c r="G155" s="5"/>
      <c r="H155" s="5"/>
      <c r="I155" s="5"/>
      <c r="J155" s="5"/>
      <c r="K155" s="5"/>
      <c r="L155" s="8" t="s">
        <v>392</v>
      </c>
      <c r="M155" s="8" t="s">
        <v>734</v>
      </c>
      <c r="N155" s="5">
        <v>990</v>
      </c>
      <c r="O155" s="5">
        <v>1</v>
      </c>
      <c r="P155" s="5">
        <v>1</v>
      </c>
      <c r="Q155" s="5"/>
      <c r="R155" s="5"/>
      <c r="S155" s="5"/>
      <c r="T155" s="5"/>
      <c r="U155" s="5"/>
      <c r="V155" s="5"/>
      <c r="W155" s="5">
        <v>3</v>
      </c>
      <c r="X155" s="5">
        <v>0</v>
      </c>
      <c r="Y155" s="5" t="s">
        <v>394</v>
      </c>
      <c r="Z155" s="5">
        <v>1</v>
      </c>
      <c r="AA155" s="8" t="s">
        <v>27</v>
      </c>
      <c r="AB155" s="5">
        <v>500</v>
      </c>
      <c r="AC155" s="8" t="s">
        <v>396</v>
      </c>
      <c r="AD155" s="8" t="s">
        <v>397</v>
      </c>
    </row>
    <row r="156" spans="1:30" ht="252" x14ac:dyDescent="0.25">
      <c r="A156" s="5">
        <v>153</v>
      </c>
      <c r="B156" s="5" t="s">
        <v>103</v>
      </c>
      <c r="C156" s="6" t="s">
        <v>735</v>
      </c>
      <c r="D156" s="9"/>
      <c r="E156" s="9"/>
      <c r="F156" s="5"/>
      <c r="G156" s="5"/>
      <c r="H156" s="5"/>
      <c r="I156" s="5"/>
      <c r="J156" s="5"/>
      <c r="K156" s="5"/>
      <c r="L156" s="8" t="s">
        <v>392</v>
      </c>
      <c r="M156" s="8" t="s">
        <v>736</v>
      </c>
      <c r="N156" s="5">
        <v>1550</v>
      </c>
      <c r="O156" s="5">
        <v>1</v>
      </c>
      <c r="P156" s="5">
        <v>2</v>
      </c>
      <c r="Q156" s="5"/>
      <c r="R156" s="5"/>
      <c r="S156" s="5"/>
      <c r="T156" s="5"/>
      <c r="U156" s="5"/>
      <c r="V156" s="5"/>
      <c r="W156" s="5">
        <v>3</v>
      </c>
      <c r="X156" s="5">
        <v>0</v>
      </c>
      <c r="Y156" s="5" t="s">
        <v>394</v>
      </c>
      <c r="Z156" s="5">
        <v>3</v>
      </c>
      <c r="AA156" s="8" t="s">
        <v>737</v>
      </c>
      <c r="AB156" s="5">
        <v>1140</v>
      </c>
      <c r="AC156" s="8" t="s">
        <v>396</v>
      </c>
      <c r="AD156" s="8" t="s">
        <v>397</v>
      </c>
    </row>
    <row r="157" spans="1:30" ht="204" x14ac:dyDescent="0.25">
      <c r="A157" s="5">
        <v>154</v>
      </c>
      <c r="B157" s="5" t="s">
        <v>105</v>
      </c>
      <c r="C157" s="6" t="s">
        <v>738</v>
      </c>
      <c r="D157" s="9"/>
      <c r="E157" s="9"/>
      <c r="F157" s="5"/>
      <c r="G157" s="5"/>
      <c r="H157" s="5"/>
      <c r="I157" s="5"/>
      <c r="J157" s="5"/>
      <c r="K157" s="5"/>
      <c r="L157" s="8" t="s">
        <v>392</v>
      </c>
      <c r="M157" s="8" t="s">
        <v>739</v>
      </c>
      <c r="N157" s="5">
        <v>3000</v>
      </c>
      <c r="O157" s="5">
        <v>1</v>
      </c>
      <c r="P157" s="5">
        <v>1</v>
      </c>
      <c r="Q157" s="5"/>
      <c r="R157" s="5"/>
      <c r="S157" s="5"/>
      <c r="T157" s="5"/>
      <c r="U157" s="5"/>
      <c r="V157" s="5"/>
      <c r="W157" s="5">
        <v>4</v>
      </c>
      <c r="X157" s="5">
        <v>0</v>
      </c>
      <c r="Y157" s="5" t="s">
        <v>394</v>
      </c>
      <c r="Z157" s="5">
        <v>3</v>
      </c>
      <c r="AA157" s="8" t="s">
        <v>740</v>
      </c>
      <c r="AB157" s="5">
        <v>1125</v>
      </c>
      <c r="AC157" s="8" t="s">
        <v>396</v>
      </c>
      <c r="AD157" s="8" t="s">
        <v>397</v>
      </c>
    </row>
    <row r="158" spans="1:30" ht="204" x14ac:dyDescent="0.25">
      <c r="A158" s="5">
        <v>155</v>
      </c>
      <c r="B158" s="5" t="s">
        <v>106</v>
      </c>
      <c r="C158" s="11" t="s">
        <v>741</v>
      </c>
      <c r="D158" s="9"/>
      <c r="E158" s="9"/>
      <c r="F158" s="5"/>
      <c r="G158" s="5"/>
      <c r="H158" s="5"/>
      <c r="I158" s="5"/>
      <c r="J158" s="5"/>
      <c r="K158" s="5"/>
      <c r="L158" s="8" t="s">
        <v>392</v>
      </c>
      <c r="M158" s="12" t="s">
        <v>104</v>
      </c>
      <c r="N158" s="5">
        <v>750</v>
      </c>
      <c r="O158" s="5">
        <v>1</v>
      </c>
      <c r="P158" s="5">
        <v>1</v>
      </c>
      <c r="Q158" s="5"/>
      <c r="R158" s="5"/>
      <c r="S158" s="5"/>
      <c r="T158" s="5"/>
      <c r="U158" s="5"/>
      <c r="V158" s="5"/>
      <c r="W158" s="5">
        <v>2</v>
      </c>
      <c r="X158" s="5">
        <v>0</v>
      </c>
      <c r="Y158" s="5" t="s">
        <v>394</v>
      </c>
      <c r="Z158" s="5">
        <v>1</v>
      </c>
      <c r="AA158" s="12" t="s">
        <v>295</v>
      </c>
      <c r="AB158" s="5">
        <v>750</v>
      </c>
      <c r="AC158" s="8" t="s">
        <v>396</v>
      </c>
      <c r="AD158" s="8" t="s">
        <v>397</v>
      </c>
    </row>
    <row r="159" spans="1:30" ht="216" x14ac:dyDescent="0.25">
      <c r="A159" s="5">
        <v>156</v>
      </c>
      <c r="B159" s="5" t="s">
        <v>107</v>
      </c>
      <c r="C159" s="6" t="s">
        <v>742</v>
      </c>
      <c r="D159" s="9"/>
      <c r="E159" s="9"/>
      <c r="F159" s="5"/>
      <c r="G159" s="5"/>
      <c r="H159" s="5"/>
      <c r="I159" s="5"/>
      <c r="J159" s="5"/>
      <c r="K159" s="5"/>
      <c r="L159" s="8" t="s">
        <v>392</v>
      </c>
      <c r="M159" s="9" t="s">
        <v>743</v>
      </c>
      <c r="N159" s="5">
        <v>7500</v>
      </c>
      <c r="O159" s="5">
        <v>1</v>
      </c>
      <c r="P159" s="5">
        <v>1</v>
      </c>
      <c r="Q159" s="5"/>
      <c r="R159" s="5"/>
      <c r="S159" s="5"/>
      <c r="T159" s="5"/>
      <c r="U159" s="5"/>
      <c r="V159" s="5"/>
      <c r="W159" s="5">
        <v>10</v>
      </c>
      <c r="X159" s="5">
        <v>0</v>
      </c>
      <c r="Y159" s="5" t="s">
        <v>394</v>
      </c>
      <c r="Z159" s="5">
        <v>3</v>
      </c>
      <c r="AA159" s="9" t="s">
        <v>744</v>
      </c>
      <c r="AB159" s="5">
        <v>5450</v>
      </c>
      <c r="AC159" s="8" t="s">
        <v>396</v>
      </c>
      <c r="AD159" s="8" t="s">
        <v>397</v>
      </c>
    </row>
    <row r="160" spans="1:30" ht="264" x14ac:dyDescent="0.25">
      <c r="A160" s="5">
        <v>157</v>
      </c>
      <c r="B160" s="5" t="s">
        <v>108</v>
      </c>
      <c r="C160" s="6" t="s">
        <v>745</v>
      </c>
      <c r="D160" s="9"/>
      <c r="E160" s="9"/>
      <c r="F160" s="5"/>
      <c r="G160" s="5"/>
      <c r="H160" s="5"/>
      <c r="I160" s="5"/>
      <c r="J160" s="5"/>
      <c r="K160" s="5"/>
      <c r="L160" s="8" t="s">
        <v>392</v>
      </c>
      <c r="M160" s="9" t="s">
        <v>746</v>
      </c>
      <c r="N160" s="5">
        <v>4000</v>
      </c>
      <c r="O160" s="5">
        <v>0</v>
      </c>
      <c r="P160" s="5">
        <v>0</v>
      </c>
      <c r="Q160" s="5"/>
      <c r="R160" s="5"/>
      <c r="S160" s="5"/>
      <c r="T160" s="5"/>
      <c r="U160" s="5"/>
      <c r="V160" s="5"/>
      <c r="W160" s="5">
        <v>0</v>
      </c>
      <c r="X160" s="5">
        <v>0</v>
      </c>
      <c r="Y160" s="5" t="s">
        <v>394</v>
      </c>
      <c r="Z160" s="5">
        <v>3</v>
      </c>
      <c r="AA160" s="9" t="s">
        <v>617</v>
      </c>
      <c r="AB160" s="5">
        <v>6000</v>
      </c>
      <c r="AC160" s="8" t="s">
        <v>396</v>
      </c>
      <c r="AD160" s="8" t="s">
        <v>397</v>
      </c>
    </row>
    <row r="161" spans="1:30" ht="168" x14ac:dyDescent="0.25">
      <c r="A161" s="5">
        <v>158</v>
      </c>
      <c r="B161" s="5" t="s">
        <v>109</v>
      </c>
      <c r="C161" s="6" t="s">
        <v>747</v>
      </c>
      <c r="D161" s="9"/>
      <c r="E161" s="9"/>
      <c r="F161" s="5"/>
      <c r="G161" s="5"/>
      <c r="H161" s="5"/>
      <c r="I161" s="5"/>
      <c r="J161" s="5"/>
      <c r="K161" s="5"/>
      <c r="L161" s="8" t="s">
        <v>392</v>
      </c>
      <c r="M161" s="9" t="s">
        <v>748</v>
      </c>
      <c r="N161" s="5">
        <v>2500</v>
      </c>
      <c r="O161" s="5">
        <v>1</v>
      </c>
      <c r="P161" s="5">
        <v>1</v>
      </c>
      <c r="Q161" s="5"/>
      <c r="R161" s="5"/>
      <c r="S161" s="5"/>
      <c r="T161" s="5"/>
      <c r="U161" s="5"/>
      <c r="V161" s="5"/>
      <c r="W161" s="5">
        <v>3</v>
      </c>
      <c r="X161" s="5">
        <v>0</v>
      </c>
      <c r="Y161" s="5" t="s">
        <v>394</v>
      </c>
      <c r="Z161" s="5">
        <v>2</v>
      </c>
      <c r="AA161" s="9" t="s">
        <v>749</v>
      </c>
      <c r="AB161" s="5">
        <v>2565</v>
      </c>
      <c r="AC161" s="8" t="s">
        <v>396</v>
      </c>
      <c r="AD161" s="8" t="s">
        <v>397</v>
      </c>
    </row>
    <row r="162" spans="1:30" ht="228" x14ac:dyDescent="0.25">
      <c r="A162" s="5">
        <v>159</v>
      </c>
      <c r="B162" s="5" t="s">
        <v>110</v>
      </c>
      <c r="C162" s="13" t="s">
        <v>750</v>
      </c>
      <c r="D162" s="9"/>
      <c r="E162" s="9"/>
      <c r="F162" s="5"/>
      <c r="G162" s="5"/>
      <c r="H162" s="5"/>
      <c r="I162" s="5"/>
      <c r="J162" s="5"/>
      <c r="K162" s="5"/>
      <c r="L162" s="8" t="s">
        <v>392</v>
      </c>
      <c r="M162" s="14" t="s">
        <v>751</v>
      </c>
      <c r="N162" s="5">
        <v>9600</v>
      </c>
      <c r="O162" s="5">
        <v>1</v>
      </c>
      <c r="P162" s="5">
        <v>1</v>
      </c>
      <c r="Q162" s="5"/>
      <c r="R162" s="5"/>
      <c r="S162" s="5"/>
      <c r="T162" s="5"/>
      <c r="U162" s="5"/>
      <c r="V162" s="5"/>
      <c r="W162" s="5">
        <v>10</v>
      </c>
      <c r="X162" s="5">
        <v>0</v>
      </c>
      <c r="Y162" s="5" t="s">
        <v>394</v>
      </c>
      <c r="Z162" s="5">
        <v>8</v>
      </c>
      <c r="AA162" s="14" t="s">
        <v>752</v>
      </c>
      <c r="AB162" s="5">
        <v>8400</v>
      </c>
      <c r="AC162" s="8" t="s">
        <v>396</v>
      </c>
      <c r="AD162" s="8" t="s">
        <v>397</v>
      </c>
    </row>
    <row r="163" spans="1:30" ht="36.75" x14ac:dyDescent="0.25">
      <c r="A163" s="5">
        <v>160</v>
      </c>
      <c r="B163" s="5" t="s">
        <v>111</v>
      </c>
      <c r="C163" s="6" t="s">
        <v>753</v>
      </c>
      <c r="D163" s="9"/>
      <c r="E163" s="9"/>
      <c r="F163" s="5"/>
      <c r="G163" s="5"/>
      <c r="H163" s="5"/>
      <c r="I163" s="5"/>
      <c r="J163" s="5"/>
      <c r="K163" s="5"/>
      <c r="L163" s="8" t="s">
        <v>392</v>
      </c>
      <c r="M163" s="9" t="s">
        <v>754</v>
      </c>
      <c r="N163" s="5">
        <v>3500</v>
      </c>
      <c r="O163" s="5">
        <v>1</v>
      </c>
      <c r="P163" s="5">
        <v>2</v>
      </c>
      <c r="Q163" s="5"/>
      <c r="R163" s="5"/>
      <c r="S163" s="5"/>
      <c r="T163" s="5"/>
      <c r="U163" s="5"/>
      <c r="V163" s="5"/>
      <c r="W163" s="5">
        <v>7</v>
      </c>
      <c r="X163" s="5">
        <v>0</v>
      </c>
      <c r="Y163" s="5" t="s">
        <v>394</v>
      </c>
      <c r="Z163" s="5">
        <v>3</v>
      </c>
      <c r="AA163" s="9" t="s">
        <v>755</v>
      </c>
      <c r="AB163" s="5">
        <v>4055</v>
      </c>
      <c r="AC163" s="8" t="s">
        <v>396</v>
      </c>
      <c r="AD163" s="8" t="s">
        <v>397</v>
      </c>
    </row>
    <row r="164" spans="1:30" ht="192" x14ac:dyDescent="0.25">
      <c r="A164" s="5">
        <v>161</v>
      </c>
      <c r="B164" s="5" t="s">
        <v>112</v>
      </c>
      <c r="C164" s="6" t="s">
        <v>756</v>
      </c>
      <c r="D164" s="9"/>
      <c r="E164" s="9"/>
      <c r="F164" s="5"/>
      <c r="G164" s="5"/>
      <c r="H164" s="5"/>
      <c r="I164" s="5"/>
      <c r="J164" s="5"/>
      <c r="K164" s="5"/>
      <c r="L164" s="8" t="s">
        <v>392</v>
      </c>
      <c r="M164" s="9" t="s">
        <v>757</v>
      </c>
      <c r="N164" s="5">
        <v>1260</v>
      </c>
      <c r="O164" s="5">
        <v>1</v>
      </c>
      <c r="P164" s="5">
        <v>1</v>
      </c>
      <c r="Q164" s="5"/>
      <c r="R164" s="5"/>
      <c r="S164" s="5"/>
      <c r="T164" s="5"/>
      <c r="U164" s="5"/>
      <c r="V164" s="5"/>
      <c r="W164" s="5">
        <v>4</v>
      </c>
      <c r="X164" s="5">
        <v>0</v>
      </c>
      <c r="Y164" s="5" t="s">
        <v>394</v>
      </c>
      <c r="Z164" s="5">
        <v>2</v>
      </c>
      <c r="AA164" s="9" t="s">
        <v>758</v>
      </c>
      <c r="AB164" s="5">
        <v>1125</v>
      </c>
      <c r="AC164" s="8" t="s">
        <v>396</v>
      </c>
      <c r="AD164" s="8" t="s">
        <v>397</v>
      </c>
    </row>
    <row r="165" spans="1:30" ht="180" x14ac:dyDescent="0.25">
      <c r="A165" s="5">
        <v>162</v>
      </c>
      <c r="B165" s="5" t="s">
        <v>338</v>
      </c>
      <c r="C165" s="6" t="s">
        <v>759</v>
      </c>
      <c r="D165" s="9"/>
      <c r="E165" s="9"/>
      <c r="F165" s="5"/>
      <c r="G165" s="5"/>
      <c r="H165" s="5"/>
      <c r="I165" s="5"/>
      <c r="J165" s="5"/>
      <c r="K165" s="5"/>
      <c r="L165" s="8" t="s">
        <v>392</v>
      </c>
      <c r="M165" s="9" t="s">
        <v>760</v>
      </c>
      <c r="N165" s="5">
        <v>630</v>
      </c>
      <c r="O165" s="5">
        <v>1</v>
      </c>
      <c r="P165" s="5">
        <v>1</v>
      </c>
      <c r="Q165" s="5"/>
      <c r="R165" s="5"/>
      <c r="S165" s="5"/>
      <c r="T165" s="5"/>
      <c r="U165" s="5"/>
      <c r="V165" s="5"/>
      <c r="W165" s="5">
        <v>4</v>
      </c>
      <c r="X165" s="5">
        <v>0</v>
      </c>
      <c r="Y165" s="5" t="s">
        <v>394</v>
      </c>
      <c r="Z165" s="5">
        <v>2</v>
      </c>
      <c r="AA165" s="9" t="s">
        <v>761</v>
      </c>
      <c r="AB165" s="5">
        <v>1060</v>
      </c>
      <c r="AC165" s="8" t="s">
        <v>396</v>
      </c>
      <c r="AD165" s="8" t="s">
        <v>397</v>
      </c>
    </row>
    <row r="166" spans="1:30" ht="252" x14ac:dyDescent="0.25">
      <c r="A166" s="5">
        <v>163</v>
      </c>
      <c r="B166" s="5" t="s">
        <v>113</v>
      </c>
      <c r="C166" s="6" t="s">
        <v>762</v>
      </c>
      <c r="D166" s="9"/>
      <c r="E166" s="9"/>
      <c r="F166" s="5"/>
      <c r="G166" s="5"/>
      <c r="H166" s="5"/>
      <c r="I166" s="5"/>
      <c r="J166" s="5"/>
      <c r="K166" s="5"/>
      <c r="L166" s="8" t="s">
        <v>392</v>
      </c>
      <c r="M166" s="9" t="s">
        <v>415</v>
      </c>
      <c r="N166" s="5">
        <v>4000</v>
      </c>
      <c r="O166" s="5">
        <v>1</v>
      </c>
      <c r="P166" s="5">
        <v>1</v>
      </c>
      <c r="Q166" s="5"/>
      <c r="R166" s="5"/>
      <c r="S166" s="5"/>
      <c r="T166" s="5"/>
      <c r="U166" s="5"/>
      <c r="V166" s="5"/>
      <c r="W166" s="5">
        <v>5</v>
      </c>
      <c r="X166" s="5">
        <v>16</v>
      </c>
      <c r="Y166" s="5" t="s">
        <v>394</v>
      </c>
      <c r="Z166" s="5">
        <v>4</v>
      </c>
      <c r="AA166" s="9" t="s">
        <v>763</v>
      </c>
      <c r="AB166" s="5">
        <v>3780</v>
      </c>
      <c r="AC166" s="8" t="s">
        <v>396</v>
      </c>
      <c r="AD166" s="8" t="s">
        <v>397</v>
      </c>
    </row>
    <row r="167" spans="1:30" ht="156" x14ac:dyDescent="0.25">
      <c r="A167" s="5">
        <v>164</v>
      </c>
      <c r="B167" s="5" t="s">
        <v>114</v>
      </c>
      <c r="C167" s="6" t="s">
        <v>764</v>
      </c>
      <c r="D167" s="9"/>
      <c r="E167" s="9"/>
      <c r="F167" s="5"/>
      <c r="G167" s="5"/>
      <c r="H167" s="5"/>
      <c r="I167" s="5"/>
      <c r="J167" s="5"/>
      <c r="K167" s="5"/>
      <c r="L167" s="8" t="s">
        <v>392</v>
      </c>
      <c r="M167" s="9" t="s">
        <v>765</v>
      </c>
      <c r="N167" s="5">
        <v>9200</v>
      </c>
      <c r="O167" s="5">
        <v>1</v>
      </c>
      <c r="P167" s="5">
        <v>3</v>
      </c>
      <c r="Q167" s="5"/>
      <c r="R167" s="5"/>
      <c r="S167" s="5"/>
      <c r="T167" s="5"/>
      <c r="U167" s="5"/>
      <c r="V167" s="5"/>
      <c r="W167" s="5">
        <v>19</v>
      </c>
      <c r="X167" s="5">
        <v>0</v>
      </c>
      <c r="Y167" s="5" t="s">
        <v>394</v>
      </c>
      <c r="Z167" s="5">
        <v>9</v>
      </c>
      <c r="AA167" s="9" t="s">
        <v>766</v>
      </c>
      <c r="AB167" s="5">
        <v>12520</v>
      </c>
      <c r="AC167" s="8" t="s">
        <v>396</v>
      </c>
      <c r="AD167" s="8" t="s">
        <v>397</v>
      </c>
    </row>
    <row r="168" spans="1:30" ht="348" x14ac:dyDescent="0.25">
      <c r="A168" s="5">
        <v>165</v>
      </c>
      <c r="B168" s="5" t="s">
        <v>115</v>
      </c>
      <c r="C168" s="6" t="s">
        <v>767</v>
      </c>
      <c r="D168" s="9"/>
      <c r="E168" s="9"/>
      <c r="F168" s="5"/>
      <c r="G168" s="5"/>
      <c r="H168" s="5"/>
      <c r="I168" s="5"/>
      <c r="J168" s="5"/>
      <c r="K168" s="5"/>
      <c r="L168" s="8" t="s">
        <v>392</v>
      </c>
      <c r="M168" s="9" t="s">
        <v>695</v>
      </c>
      <c r="N168" s="5">
        <v>1000</v>
      </c>
      <c r="O168" s="5">
        <v>1</v>
      </c>
      <c r="P168" s="5">
        <v>4</v>
      </c>
      <c r="Q168" s="5"/>
      <c r="R168" s="5"/>
      <c r="S168" s="5"/>
      <c r="T168" s="5"/>
      <c r="U168" s="5"/>
      <c r="V168" s="5"/>
      <c r="W168" s="5">
        <v>19</v>
      </c>
      <c r="X168" s="5">
        <v>0</v>
      </c>
      <c r="Y168" s="5" t="s">
        <v>394</v>
      </c>
      <c r="Z168" s="5">
        <v>3</v>
      </c>
      <c r="AA168" s="9" t="s">
        <v>768</v>
      </c>
      <c r="AB168" s="5">
        <v>1000</v>
      </c>
      <c r="AC168" s="8" t="s">
        <v>396</v>
      </c>
      <c r="AD168" s="8" t="s">
        <v>397</v>
      </c>
    </row>
    <row r="169" spans="1:30" ht="348" x14ac:dyDescent="0.25">
      <c r="A169" s="5">
        <v>166</v>
      </c>
      <c r="B169" s="5" t="s">
        <v>340</v>
      </c>
      <c r="C169" s="6" t="s">
        <v>767</v>
      </c>
      <c r="D169" s="9"/>
      <c r="E169" s="9"/>
      <c r="F169" s="5"/>
      <c r="G169" s="5"/>
      <c r="H169" s="5"/>
      <c r="I169" s="5"/>
      <c r="J169" s="5"/>
      <c r="K169" s="5"/>
      <c r="L169" s="8" t="s">
        <v>392</v>
      </c>
      <c r="M169" s="9" t="s">
        <v>692</v>
      </c>
      <c r="N169" s="5">
        <v>200</v>
      </c>
      <c r="O169" s="5">
        <v>1</v>
      </c>
      <c r="P169" s="5">
        <v>2</v>
      </c>
      <c r="Q169" s="5"/>
      <c r="R169" s="5"/>
      <c r="S169" s="5"/>
      <c r="T169" s="5"/>
      <c r="U169" s="5"/>
      <c r="V169" s="5"/>
      <c r="W169" s="5">
        <v>5</v>
      </c>
      <c r="X169" s="5">
        <v>0</v>
      </c>
      <c r="Y169" s="5" t="s">
        <v>394</v>
      </c>
      <c r="Z169" s="5">
        <v>1</v>
      </c>
      <c r="AA169" s="9" t="s">
        <v>692</v>
      </c>
      <c r="AB169" s="5">
        <v>200</v>
      </c>
      <c r="AC169" s="8" t="s">
        <v>396</v>
      </c>
      <c r="AD169" s="8" t="s">
        <v>397</v>
      </c>
    </row>
    <row r="170" spans="1:30" ht="240" x14ac:dyDescent="0.25">
      <c r="A170" s="5">
        <v>167</v>
      </c>
      <c r="B170" s="5" t="s">
        <v>116</v>
      </c>
      <c r="C170" s="6" t="s">
        <v>769</v>
      </c>
      <c r="D170" s="9"/>
      <c r="E170" s="9"/>
      <c r="F170" s="5"/>
      <c r="G170" s="5"/>
      <c r="H170" s="5"/>
      <c r="I170" s="5"/>
      <c r="J170" s="5"/>
      <c r="K170" s="5"/>
      <c r="L170" s="8" t="s">
        <v>392</v>
      </c>
      <c r="M170" s="9" t="s">
        <v>770</v>
      </c>
      <c r="N170" s="5">
        <v>12000</v>
      </c>
      <c r="O170" s="5">
        <v>1</v>
      </c>
      <c r="P170" s="5">
        <v>2</v>
      </c>
      <c r="Q170" s="5"/>
      <c r="R170" s="5"/>
      <c r="S170" s="5"/>
      <c r="T170" s="5"/>
      <c r="U170" s="5"/>
      <c r="V170" s="5"/>
      <c r="W170" s="5">
        <v>19</v>
      </c>
      <c r="X170" s="5">
        <v>0</v>
      </c>
      <c r="Y170" s="5" t="s">
        <v>394</v>
      </c>
      <c r="Z170" s="5">
        <v>6</v>
      </c>
      <c r="AA170" s="9" t="s">
        <v>771</v>
      </c>
      <c r="AB170" s="5">
        <v>9000</v>
      </c>
      <c r="AC170" s="8" t="s">
        <v>396</v>
      </c>
      <c r="AD170" s="8" t="s">
        <v>397</v>
      </c>
    </row>
    <row r="171" spans="1:30" ht="168" x14ac:dyDescent="0.25">
      <c r="A171" s="5">
        <v>168</v>
      </c>
      <c r="B171" s="5" t="s">
        <v>341</v>
      </c>
      <c r="C171" s="6" t="s">
        <v>772</v>
      </c>
      <c r="D171" s="9"/>
      <c r="E171" s="9"/>
      <c r="F171" s="5"/>
      <c r="G171" s="5"/>
      <c r="H171" s="5"/>
      <c r="I171" s="5"/>
      <c r="J171" s="5"/>
      <c r="K171" s="5"/>
      <c r="L171" s="8" t="s">
        <v>392</v>
      </c>
      <c r="M171" s="9" t="s">
        <v>773</v>
      </c>
      <c r="N171" s="5">
        <v>10060</v>
      </c>
      <c r="O171" s="5">
        <v>1</v>
      </c>
      <c r="P171" s="5">
        <v>1</v>
      </c>
      <c r="Q171" s="5"/>
      <c r="R171" s="5"/>
      <c r="S171" s="5"/>
      <c r="T171" s="5"/>
      <c r="U171" s="5"/>
      <c r="V171" s="5"/>
      <c r="W171" s="5">
        <v>19</v>
      </c>
      <c r="X171" s="5">
        <v>0</v>
      </c>
      <c r="Y171" s="5" t="s">
        <v>394</v>
      </c>
      <c r="Z171" s="5">
        <v>6</v>
      </c>
      <c r="AA171" s="9" t="s">
        <v>774</v>
      </c>
      <c r="AB171" s="5">
        <v>8250</v>
      </c>
      <c r="AC171" s="8" t="s">
        <v>396</v>
      </c>
      <c r="AD171" s="8" t="s">
        <v>397</v>
      </c>
    </row>
    <row r="172" spans="1:30" ht="168" x14ac:dyDescent="0.25">
      <c r="A172" s="5">
        <v>169</v>
      </c>
      <c r="B172" s="5" t="s">
        <v>117</v>
      </c>
      <c r="C172" s="6" t="s">
        <v>772</v>
      </c>
      <c r="D172" s="9"/>
      <c r="E172" s="9"/>
      <c r="F172" s="5"/>
      <c r="G172" s="5"/>
      <c r="H172" s="5"/>
      <c r="I172" s="5"/>
      <c r="J172" s="5"/>
      <c r="K172" s="5"/>
      <c r="L172" s="8" t="s">
        <v>392</v>
      </c>
      <c r="M172" s="9" t="s">
        <v>775</v>
      </c>
      <c r="N172" s="5">
        <v>6700</v>
      </c>
      <c r="O172" s="5">
        <v>1</v>
      </c>
      <c r="P172" s="5">
        <v>1</v>
      </c>
      <c r="Q172" s="5"/>
      <c r="R172" s="5"/>
      <c r="S172" s="5"/>
      <c r="T172" s="5"/>
      <c r="U172" s="5"/>
      <c r="V172" s="5"/>
      <c r="W172" s="5">
        <v>18</v>
      </c>
      <c r="X172" s="5">
        <v>0</v>
      </c>
      <c r="Y172" s="5" t="s">
        <v>394</v>
      </c>
      <c r="Z172" s="5">
        <v>5</v>
      </c>
      <c r="AA172" s="9" t="s">
        <v>776</v>
      </c>
      <c r="AB172" s="5">
        <v>7000</v>
      </c>
      <c r="AC172" s="8" t="s">
        <v>396</v>
      </c>
      <c r="AD172" s="8" t="s">
        <v>397</v>
      </c>
    </row>
    <row r="173" spans="1:30" ht="264" x14ac:dyDescent="0.25">
      <c r="A173" s="5">
        <v>170</v>
      </c>
      <c r="B173" s="5" t="s">
        <v>342</v>
      </c>
      <c r="C173" s="6" t="s">
        <v>777</v>
      </c>
      <c r="D173" s="9"/>
      <c r="E173" s="9"/>
      <c r="F173" s="5"/>
      <c r="G173" s="5"/>
      <c r="H173" s="5"/>
      <c r="I173" s="5"/>
      <c r="J173" s="5"/>
      <c r="K173" s="5"/>
      <c r="L173" s="8" t="s">
        <v>392</v>
      </c>
      <c r="M173" s="9" t="s">
        <v>415</v>
      </c>
      <c r="N173" s="5">
        <v>4000</v>
      </c>
      <c r="O173" s="5">
        <v>1</v>
      </c>
      <c r="P173" s="5">
        <v>1</v>
      </c>
      <c r="Q173" s="5"/>
      <c r="R173" s="5"/>
      <c r="S173" s="5" t="s">
        <v>778</v>
      </c>
      <c r="T173" s="5">
        <v>7</v>
      </c>
      <c r="U173" s="5"/>
      <c r="V173" s="5"/>
      <c r="W173" s="5">
        <v>10</v>
      </c>
      <c r="X173" s="5">
        <v>17</v>
      </c>
      <c r="Y173" s="5" t="s">
        <v>394</v>
      </c>
      <c r="Z173" s="5">
        <v>3</v>
      </c>
      <c r="AA173" s="9" t="s">
        <v>779</v>
      </c>
      <c r="AB173" s="5">
        <v>3500</v>
      </c>
      <c r="AC173" s="8" t="s">
        <v>396</v>
      </c>
      <c r="AD173" s="8" t="s">
        <v>397</v>
      </c>
    </row>
    <row r="174" spans="1:30" ht="204" x14ac:dyDescent="0.25">
      <c r="A174" s="5">
        <v>171</v>
      </c>
      <c r="B174" s="5" t="s">
        <v>118</v>
      </c>
      <c r="C174" s="6" t="s">
        <v>780</v>
      </c>
      <c r="D174" s="9"/>
      <c r="E174" s="9"/>
      <c r="F174" s="5"/>
      <c r="G174" s="5"/>
      <c r="H174" s="5"/>
      <c r="I174" s="5"/>
      <c r="J174" s="5"/>
      <c r="K174" s="5"/>
      <c r="L174" s="8" t="s">
        <v>392</v>
      </c>
      <c r="M174" s="9" t="s">
        <v>781</v>
      </c>
      <c r="N174" s="5">
        <v>10000</v>
      </c>
      <c r="O174" s="5">
        <v>1</v>
      </c>
      <c r="P174" s="5">
        <v>3</v>
      </c>
      <c r="Q174" s="5"/>
      <c r="R174" s="5"/>
      <c r="S174" s="5"/>
      <c r="T174" s="5"/>
      <c r="U174" s="5"/>
      <c r="V174" s="5"/>
      <c r="W174" s="5">
        <v>18</v>
      </c>
      <c r="X174" s="5">
        <v>0</v>
      </c>
      <c r="Y174" s="5" t="s">
        <v>782</v>
      </c>
      <c r="Z174" s="5">
        <v>8</v>
      </c>
      <c r="AA174" s="9" t="s">
        <v>783</v>
      </c>
      <c r="AB174" s="5" t="s">
        <v>784</v>
      </c>
      <c r="AC174" s="8" t="s">
        <v>396</v>
      </c>
      <c r="AD174" s="8" t="s">
        <v>397</v>
      </c>
    </row>
    <row r="175" spans="1:30" ht="228" x14ac:dyDescent="0.25">
      <c r="A175" s="5">
        <v>172</v>
      </c>
      <c r="B175" s="5" t="s">
        <v>119</v>
      </c>
      <c r="C175" s="6" t="s">
        <v>785</v>
      </c>
      <c r="D175" s="9"/>
      <c r="E175" s="9"/>
      <c r="F175" s="5"/>
      <c r="G175" s="5"/>
      <c r="H175" s="5"/>
      <c r="I175" s="5"/>
      <c r="J175" s="5"/>
      <c r="K175" s="5"/>
      <c r="L175" s="8" t="s">
        <v>392</v>
      </c>
      <c r="M175" s="9" t="s">
        <v>440</v>
      </c>
      <c r="N175" s="5">
        <v>2000</v>
      </c>
      <c r="O175" s="5">
        <v>1</v>
      </c>
      <c r="P175" s="5">
        <v>1</v>
      </c>
      <c r="Q175" s="5"/>
      <c r="R175" s="5"/>
      <c r="S175" s="5"/>
      <c r="T175" s="5"/>
      <c r="U175" s="5"/>
      <c r="V175" s="5"/>
      <c r="W175" s="5">
        <v>4</v>
      </c>
      <c r="X175" s="5">
        <v>0</v>
      </c>
      <c r="Y175" s="5" t="s">
        <v>394</v>
      </c>
      <c r="Z175" s="5">
        <v>3</v>
      </c>
      <c r="AA175" s="9" t="s">
        <v>786</v>
      </c>
      <c r="AB175" s="5">
        <v>2250</v>
      </c>
      <c r="AC175" s="8" t="s">
        <v>396</v>
      </c>
      <c r="AD175" s="8" t="s">
        <v>397</v>
      </c>
    </row>
    <row r="176" spans="1:30" ht="264.75" x14ac:dyDescent="0.25">
      <c r="A176" s="5">
        <v>173</v>
      </c>
      <c r="B176" s="5" t="s">
        <v>120</v>
      </c>
      <c r="C176" s="6" t="s">
        <v>787</v>
      </c>
      <c r="D176" s="9"/>
      <c r="E176" s="9"/>
      <c r="F176" s="5"/>
      <c r="G176" s="5"/>
      <c r="H176" s="5"/>
      <c r="I176" s="5"/>
      <c r="J176" s="5"/>
      <c r="K176" s="5"/>
      <c r="L176" s="8" t="s">
        <v>392</v>
      </c>
      <c r="M176" s="9" t="s">
        <v>788</v>
      </c>
      <c r="N176" s="5">
        <v>63500</v>
      </c>
      <c r="O176" s="5">
        <v>1</v>
      </c>
      <c r="P176" s="5">
        <v>7</v>
      </c>
      <c r="Q176" s="5"/>
      <c r="R176" s="5"/>
      <c r="S176" s="5"/>
      <c r="T176" s="5"/>
      <c r="U176" s="5"/>
      <c r="V176" s="5"/>
      <c r="W176" s="5">
        <v>60</v>
      </c>
      <c r="X176" s="5">
        <v>10</v>
      </c>
      <c r="Y176" s="5" t="s">
        <v>394</v>
      </c>
      <c r="Z176" s="5">
        <v>11</v>
      </c>
      <c r="AA176" s="9" t="s">
        <v>789</v>
      </c>
      <c r="AB176" s="5">
        <v>20500</v>
      </c>
      <c r="AC176" s="8" t="s">
        <v>396</v>
      </c>
      <c r="AD176" s="8" t="s">
        <v>397</v>
      </c>
    </row>
    <row r="177" spans="1:30" ht="204" x14ac:dyDescent="0.25">
      <c r="A177" s="5">
        <v>174</v>
      </c>
      <c r="B177" s="5" t="s">
        <v>121</v>
      </c>
      <c r="C177" s="6" t="s">
        <v>787</v>
      </c>
      <c r="D177" s="9"/>
      <c r="E177" s="9"/>
      <c r="F177" s="5"/>
      <c r="G177" s="5"/>
      <c r="H177" s="5"/>
      <c r="I177" s="5"/>
      <c r="J177" s="5"/>
      <c r="K177" s="5"/>
      <c r="L177" s="8" t="s">
        <v>392</v>
      </c>
      <c r="M177" s="9" t="s">
        <v>790</v>
      </c>
      <c r="N177" s="5">
        <v>250</v>
      </c>
      <c r="O177" s="5">
        <v>1</v>
      </c>
      <c r="P177" s="5">
        <v>1</v>
      </c>
      <c r="Q177" s="5"/>
      <c r="R177" s="5"/>
      <c r="S177" s="5"/>
      <c r="T177" s="5"/>
      <c r="U177" s="5"/>
      <c r="V177" s="5"/>
      <c r="W177" s="5">
        <v>2</v>
      </c>
      <c r="X177" s="5">
        <v>0</v>
      </c>
      <c r="Y177" s="5" t="s">
        <v>394</v>
      </c>
      <c r="Z177" s="5">
        <v>1</v>
      </c>
      <c r="AA177" s="9" t="s">
        <v>791</v>
      </c>
      <c r="AB177" s="5">
        <v>180</v>
      </c>
      <c r="AC177" s="8" t="s">
        <v>396</v>
      </c>
      <c r="AD177" s="8" t="s">
        <v>397</v>
      </c>
    </row>
    <row r="178" spans="1:30" ht="240" x14ac:dyDescent="0.25">
      <c r="A178" s="5">
        <v>175</v>
      </c>
      <c r="B178" s="5" t="s">
        <v>122</v>
      </c>
      <c r="C178" s="6" t="s">
        <v>792</v>
      </c>
      <c r="D178" s="9"/>
      <c r="E178" s="9"/>
      <c r="F178" s="5"/>
      <c r="G178" s="5"/>
      <c r="H178" s="5"/>
      <c r="I178" s="5"/>
      <c r="J178" s="5"/>
      <c r="K178" s="5"/>
      <c r="L178" s="8" t="s">
        <v>392</v>
      </c>
      <c r="M178" s="9" t="s">
        <v>612</v>
      </c>
      <c r="N178" s="5">
        <v>4000</v>
      </c>
      <c r="O178" s="5">
        <v>1</v>
      </c>
      <c r="P178" s="5">
        <v>2</v>
      </c>
      <c r="Q178" s="5"/>
      <c r="R178" s="5"/>
      <c r="S178" s="5"/>
      <c r="T178" s="5"/>
      <c r="U178" s="5"/>
      <c r="V178" s="5"/>
      <c r="W178" s="5">
        <v>9</v>
      </c>
      <c r="X178" s="5">
        <v>0</v>
      </c>
      <c r="Y178" s="5" t="s">
        <v>394</v>
      </c>
      <c r="Z178" s="5">
        <v>4</v>
      </c>
      <c r="AA178" s="9" t="s">
        <v>793</v>
      </c>
      <c r="AB178" s="5">
        <v>4020</v>
      </c>
      <c r="AC178" s="8" t="s">
        <v>396</v>
      </c>
      <c r="AD178" s="8" t="s">
        <v>397</v>
      </c>
    </row>
    <row r="179" spans="1:30" ht="216" x14ac:dyDescent="0.25">
      <c r="A179" s="5">
        <v>176</v>
      </c>
      <c r="B179" s="5" t="s">
        <v>123</v>
      </c>
      <c r="C179" s="6" t="s">
        <v>794</v>
      </c>
      <c r="D179" s="9"/>
      <c r="E179" s="9"/>
      <c r="F179" s="5"/>
      <c r="G179" s="5"/>
      <c r="H179" s="5"/>
      <c r="I179" s="5"/>
      <c r="J179" s="5"/>
      <c r="K179" s="5"/>
      <c r="L179" s="8" t="s">
        <v>392</v>
      </c>
      <c r="M179" s="9" t="s">
        <v>535</v>
      </c>
      <c r="N179" s="5">
        <v>3200</v>
      </c>
      <c r="O179" s="5">
        <v>1</v>
      </c>
      <c r="P179" s="5">
        <v>1</v>
      </c>
      <c r="Q179" s="5"/>
      <c r="R179" s="5"/>
      <c r="S179" s="5"/>
      <c r="T179" s="5"/>
      <c r="U179" s="5"/>
      <c r="V179" s="5"/>
      <c r="W179" s="5">
        <v>7</v>
      </c>
      <c r="X179" s="5">
        <v>0</v>
      </c>
      <c r="Y179" s="5" t="s">
        <v>394</v>
      </c>
      <c r="Z179" s="5">
        <v>4</v>
      </c>
      <c r="AA179" s="9" t="s">
        <v>795</v>
      </c>
      <c r="AB179" s="5">
        <v>4000</v>
      </c>
      <c r="AC179" s="8" t="s">
        <v>396</v>
      </c>
      <c r="AD179" s="8" t="s">
        <v>397</v>
      </c>
    </row>
    <row r="180" spans="1:30" ht="204" x14ac:dyDescent="0.25">
      <c r="A180" s="5">
        <v>177</v>
      </c>
      <c r="B180" s="5" t="s">
        <v>124</v>
      </c>
      <c r="C180" s="6" t="s">
        <v>796</v>
      </c>
      <c r="D180" s="9"/>
      <c r="E180" s="9"/>
      <c r="F180" s="5"/>
      <c r="G180" s="5"/>
      <c r="H180" s="5"/>
      <c r="I180" s="5"/>
      <c r="J180" s="5"/>
      <c r="K180" s="5"/>
      <c r="L180" s="8" t="s">
        <v>392</v>
      </c>
      <c r="M180" s="9" t="s">
        <v>797</v>
      </c>
      <c r="N180" s="5">
        <v>10500</v>
      </c>
      <c r="O180" s="5">
        <v>1</v>
      </c>
      <c r="P180" s="5">
        <v>1</v>
      </c>
      <c r="Q180" s="5"/>
      <c r="R180" s="5"/>
      <c r="S180" s="5"/>
      <c r="T180" s="5"/>
      <c r="U180" s="5"/>
      <c r="V180" s="5"/>
      <c r="W180" s="5">
        <v>11</v>
      </c>
      <c r="X180" s="5">
        <v>0</v>
      </c>
      <c r="Y180" s="5" t="s">
        <v>394</v>
      </c>
      <c r="Z180" s="5">
        <v>7</v>
      </c>
      <c r="AA180" s="9" t="s">
        <v>798</v>
      </c>
      <c r="AB180" s="5">
        <v>9120</v>
      </c>
      <c r="AC180" s="8" t="s">
        <v>396</v>
      </c>
      <c r="AD180" s="8" t="s">
        <v>397</v>
      </c>
    </row>
    <row r="181" spans="1:30" ht="264" x14ac:dyDescent="0.25">
      <c r="A181" s="5">
        <v>178</v>
      </c>
      <c r="B181" s="5" t="s">
        <v>125</v>
      </c>
      <c r="C181" s="6" t="s">
        <v>799</v>
      </c>
      <c r="D181" s="9"/>
      <c r="E181" s="9"/>
      <c r="F181" s="5"/>
      <c r="G181" s="5"/>
      <c r="H181" s="5"/>
      <c r="I181" s="5"/>
      <c r="J181" s="5"/>
      <c r="K181" s="5"/>
      <c r="L181" s="8" t="s">
        <v>408</v>
      </c>
      <c r="M181" s="9"/>
      <c r="N181" s="5"/>
      <c r="O181" s="5">
        <v>0</v>
      </c>
      <c r="P181" s="5">
        <v>0</v>
      </c>
      <c r="Q181" s="5"/>
      <c r="R181" s="5"/>
      <c r="S181" s="5"/>
      <c r="T181" s="5"/>
      <c r="U181" s="5"/>
      <c r="V181" s="5"/>
      <c r="W181" s="5">
        <v>0</v>
      </c>
      <c r="X181" s="5">
        <v>0</v>
      </c>
      <c r="Y181" s="5" t="s">
        <v>394</v>
      </c>
      <c r="Z181" s="5">
        <v>1</v>
      </c>
      <c r="AA181" s="9" t="s">
        <v>431</v>
      </c>
      <c r="AB181" s="5">
        <v>1500</v>
      </c>
      <c r="AC181" s="8" t="s">
        <v>396</v>
      </c>
      <c r="AD181" s="8" t="s">
        <v>397</v>
      </c>
    </row>
    <row r="182" spans="1:30" ht="180" x14ac:dyDescent="0.25">
      <c r="A182" s="5">
        <v>179</v>
      </c>
      <c r="B182" s="5" t="s">
        <v>127</v>
      </c>
      <c r="C182" s="6" t="s">
        <v>800</v>
      </c>
      <c r="D182" s="9"/>
      <c r="E182" s="9"/>
      <c r="F182" s="5"/>
      <c r="G182" s="5"/>
      <c r="H182" s="5"/>
      <c r="I182" s="5"/>
      <c r="J182" s="5"/>
      <c r="K182" s="5"/>
      <c r="L182" s="8" t="s">
        <v>392</v>
      </c>
      <c r="M182" s="9" t="s">
        <v>801</v>
      </c>
      <c r="N182" s="5">
        <v>3500</v>
      </c>
      <c r="O182" s="5">
        <v>1</v>
      </c>
      <c r="P182" s="5">
        <v>1</v>
      </c>
      <c r="Q182" s="5"/>
      <c r="R182" s="5"/>
      <c r="S182" s="5"/>
      <c r="T182" s="5"/>
      <c r="U182" s="5"/>
      <c r="V182" s="5"/>
      <c r="W182" s="5">
        <v>9</v>
      </c>
      <c r="X182" s="5">
        <v>0</v>
      </c>
      <c r="Y182" s="5" t="s">
        <v>394</v>
      </c>
      <c r="Z182" s="5">
        <v>2</v>
      </c>
      <c r="AA182" s="9" t="s">
        <v>802</v>
      </c>
      <c r="AB182" s="5">
        <v>2330</v>
      </c>
      <c r="AC182" s="8" t="s">
        <v>396</v>
      </c>
      <c r="AD182" s="8" t="s">
        <v>397</v>
      </c>
    </row>
    <row r="183" spans="1:30" ht="180" x14ac:dyDescent="0.25">
      <c r="A183" s="5">
        <v>180</v>
      </c>
      <c r="B183" s="5" t="s">
        <v>129</v>
      </c>
      <c r="C183" s="6" t="s">
        <v>803</v>
      </c>
      <c r="D183" s="9"/>
      <c r="E183" s="9"/>
      <c r="F183" s="5"/>
      <c r="G183" s="5"/>
      <c r="H183" s="5"/>
      <c r="I183" s="5"/>
      <c r="J183" s="5"/>
      <c r="K183" s="5"/>
      <c r="L183" s="8" t="s">
        <v>580</v>
      </c>
      <c r="M183" s="9" t="s">
        <v>804</v>
      </c>
      <c r="N183" s="5">
        <v>32630</v>
      </c>
      <c r="O183" s="5">
        <v>0</v>
      </c>
      <c r="P183" s="5">
        <v>0</v>
      </c>
      <c r="Q183" s="5"/>
      <c r="R183" s="5"/>
      <c r="S183" s="5"/>
      <c r="T183" s="5"/>
      <c r="U183" s="5"/>
      <c r="V183" s="5"/>
      <c r="W183" s="5">
        <v>4</v>
      </c>
      <c r="X183" s="5">
        <v>0</v>
      </c>
      <c r="Y183" s="5" t="s">
        <v>394</v>
      </c>
      <c r="Z183" s="5">
        <v>4</v>
      </c>
      <c r="AA183" s="9" t="s">
        <v>805</v>
      </c>
      <c r="AB183" s="5">
        <v>5125</v>
      </c>
      <c r="AC183" s="8" t="s">
        <v>396</v>
      </c>
      <c r="AD183" s="8" t="s">
        <v>397</v>
      </c>
    </row>
    <row r="184" spans="1:30" ht="132" x14ac:dyDescent="0.25">
      <c r="A184" s="5">
        <v>181</v>
      </c>
      <c r="B184" s="5" t="s">
        <v>343</v>
      </c>
      <c r="C184" s="6" t="s">
        <v>806</v>
      </c>
      <c r="D184" s="9"/>
      <c r="E184" s="9"/>
      <c r="F184" s="5"/>
      <c r="G184" s="5"/>
      <c r="H184" s="5"/>
      <c r="I184" s="5"/>
      <c r="J184" s="5"/>
      <c r="K184" s="5"/>
      <c r="L184" s="8" t="s">
        <v>392</v>
      </c>
      <c r="M184" s="10" t="s">
        <v>18</v>
      </c>
      <c r="N184" s="5">
        <v>8000</v>
      </c>
      <c r="O184" s="5">
        <v>1</v>
      </c>
      <c r="P184" s="5">
        <v>2</v>
      </c>
      <c r="Q184" s="5"/>
      <c r="R184" s="5"/>
      <c r="S184" s="5"/>
      <c r="T184" s="5"/>
      <c r="U184" s="5"/>
      <c r="V184" s="5"/>
      <c r="W184" s="5">
        <v>21</v>
      </c>
      <c r="X184" s="5">
        <v>0</v>
      </c>
      <c r="Y184" s="5" t="s">
        <v>394</v>
      </c>
      <c r="Z184" s="5">
        <v>6</v>
      </c>
      <c r="AA184" s="10" t="s">
        <v>807</v>
      </c>
      <c r="AB184" s="5">
        <v>8510</v>
      </c>
      <c r="AC184" s="8" t="s">
        <v>396</v>
      </c>
      <c r="AD184" s="8" t="s">
        <v>397</v>
      </c>
    </row>
    <row r="185" spans="1:30" ht="156" x14ac:dyDescent="0.25">
      <c r="A185" s="5">
        <v>182</v>
      </c>
      <c r="B185" s="5" t="s">
        <v>130</v>
      </c>
      <c r="C185" s="15" t="s">
        <v>808</v>
      </c>
      <c r="D185" s="9"/>
      <c r="E185" s="9"/>
      <c r="F185" s="5"/>
      <c r="G185" s="5"/>
      <c r="H185" s="5"/>
      <c r="I185" s="5"/>
      <c r="J185" s="5"/>
      <c r="K185" s="5"/>
      <c r="L185" s="8" t="s">
        <v>392</v>
      </c>
      <c r="M185" s="10" t="s">
        <v>809</v>
      </c>
      <c r="N185" s="5">
        <v>1250</v>
      </c>
      <c r="O185" s="5">
        <v>1</v>
      </c>
      <c r="P185" s="5">
        <v>1</v>
      </c>
      <c r="Q185" s="5"/>
      <c r="R185" s="5"/>
      <c r="S185" s="5"/>
      <c r="T185" s="5"/>
      <c r="U185" s="5"/>
      <c r="V185" s="5"/>
      <c r="W185" s="5">
        <v>3</v>
      </c>
      <c r="X185" s="5">
        <v>0</v>
      </c>
      <c r="Y185" s="5" t="s">
        <v>394</v>
      </c>
      <c r="Z185" s="5">
        <v>2</v>
      </c>
      <c r="AA185" s="10" t="s">
        <v>810</v>
      </c>
      <c r="AB185" s="5">
        <v>720</v>
      </c>
      <c r="AC185" s="8" t="s">
        <v>396</v>
      </c>
      <c r="AD185" s="8" t="s">
        <v>397</v>
      </c>
    </row>
    <row r="186" spans="1:30" ht="168" x14ac:dyDescent="0.25">
      <c r="A186" s="5">
        <v>183</v>
      </c>
      <c r="B186" s="5" t="s">
        <v>344</v>
      </c>
      <c r="C186" s="6" t="s">
        <v>811</v>
      </c>
      <c r="D186" s="9"/>
      <c r="E186" s="9"/>
      <c r="F186" s="5"/>
      <c r="G186" s="5"/>
      <c r="H186" s="5"/>
      <c r="I186" s="5"/>
      <c r="J186" s="5"/>
      <c r="K186" s="5"/>
      <c r="L186" s="8" t="s">
        <v>392</v>
      </c>
      <c r="M186" s="9" t="s">
        <v>812</v>
      </c>
      <c r="N186" s="5">
        <v>30250</v>
      </c>
      <c r="O186" s="5">
        <v>1</v>
      </c>
      <c r="P186" s="5">
        <v>4</v>
      </c>
      <c r="Q186" s="5"/>
      <c r="R186" s="5"/>
      <c r="S186" s="5"/>
      <c r="T186" s="5"/>
      <c r="U186" s="5"/>
      <c r="V186" s="5"/>
      <c r="W186" s="5">
        <v>20</v>
      </c>
      <c r="X186" s="5">
        <v>0</v>
      </c>
      <c r="Y186" s="5" t="s">
        <v>394</v>
      </c>
      <c r="Z186" s="5">
        <v>13</v>
      </c>
      <c r="AA186" s="9" t="s">
        <v>813</v>
      </c>
      <c r="AB186" s="5">
        <v>11560</v>
      </c>
      <c r="AC186" s="8" t="s">
        <v>396</v>
      </c>
      <c r="AD186" s="8" t="s">
        <v>397</v>
      </c>
    </row>
    <row r="187" spans="1:30" ht="144" x14ac:dyDescent="0.25">
      <c r="A187" s="5">
        <v>184</v>
      </c>
      <c r="B187" s="5" t="s">
        <v>131</v>
      </c>
      <c r="C187" s="6" t="s">
        <v>814</v>
      </c>
      <c r="D187" s="9"/>
      <c r="E187" s="9"/>
      <c r="F187" s="5"/>
      <c r="G187" s="5"/>
      <c r="H187" s="5"/>
      <c r="I187" s="5"/>
      <c r="J187" s="5"/>
      <c r="K187" s="5"/>
      <c r="L187" s="8" t="s">
        <v>580</v>
      </c>
      <c r="M187" s="9" t="s">
        <v>815</v>
      </c>
      <c r="N187" s="5">
        <v>41775</v>
      </c>
      <c r="O187" s="5">
        <v>0</v>
      </c>
      <c r="P187" s="5">
        <v>0</v>
      </c>
      <c r="Q187" s="5"/>
      <c r="R187" s="5"/>
      <c r="S187" s="5"/>
      <c r="T187" s="5"/>
      <c r="U187" s="5"/>
      <c r="V187" s="5"/>
      <c r="W187" s="5">
        <v>0</v>
      </c>
      <c r="X187" s="5">
        <v>0</v>
      </c>
      <c r="Y187" s="5" t="s">
        <v>394</v>
      </c>
      <c r="Z187" s="5">
        <v>4</v>
      </c>
      <c r="AA187" s="9" t="s">
        <v>816</v>
      </c>
      <c r="AB187" s="5">
        <v>20175</v>
      </c>
      <c r="AC187" s="8" t="s">
        <v>396</v>
      </c>
      <c r="AD187" s="8" t="s">
        <v>397</v>
      </c>
    </row>
    <row r="188" spans="1:30" ht="144.75" x14ac:dyDescent="0.25">
      <c r="A188" s="5">
        <v>185</v>
      </c>
      <c r="B188" s="5" t="s">
        <v>345</v>
      </c>
      <c r="C188" s="6" t="s">
        <v>817</v>
      </c>
      <c r="D188" s="9"/>
      <c r="E188" s="9"/>
      <c r="F188" s="5"/>
      <c r="G188" s="5"/>
      <c r="H188" s="5"/>
      <c r="I188" s="5"/>
      <c r="J188" s="5"/>
      <c r="K188" s="5"/>
      <c r="L188" s="8" t="s">
        <v>580</v>
      </c>
      <c r="M188" s="9" t="s">
        <v>818</v>
      </c>
      <c r="N188" s="5">
        <v>30000</v>
      </c>
      <c r="O188" s="5">
        <v>0</v>
      </c>
      <c r="P188" s="5">
        <v>0</v>
      </c>
      <c r="Q188" s="5"/>
      <c r="R188" s="5"/>
      <c r="S188" s="5"/>
      <c r="T188" s="5"/>
      <c r="U188" s="5"/>
      <c r="V188" s="5"/>
      <c r="W188" s="5">
        <v>0</v>
      </c>
      <c r="X188" s="5">
        <v>0</v>
      </c>
      <c r="Y188" s="5" t="s">
        <v>394</v>
      </c>
      <c r="Z188" s="5">
        <v>1</v>
      </c>
      <c r="AA188" s="9" t="s">
        <v>819</v>
      </c>
      <c r="AB188" s="5">
        <v>500</v>
      </c>
      <c r="AC188" s="8" t="s">
        <v>396</v>
      </c>
      <c r="AD188" s="8" t="s">
        <v>397</v>
      </c>
    </row>
    <row r="189" spans="1:30" ht="168.75" x14ac:dyDescent="0.25">
      <c r="A189" s="5">
        <v>186</v>
      </c>
      <c r="B189" s="5" t="s">
        <v>346</v>
      </c>
      <c r="C189" s="6" t="s">
        <v>820</v>
      </c>
      <c r="D189" s="9"/>
      <c r="E189" s="9"/>
      <c r="F189" s="5" t="s">
        <v>821</v>
      </c>
      <c r="G189" s="5">
        <v>1</v>
      </c>
      <c r="H189" s="5" t="s">
        <v>822</v>
      </c>
      <c r="I189" s="5">
        <v>12500</v>
      </c>
      <c r="J189" s="5"/>
      <c r="K189" s="5"/>
      <c r="L189" s="8" t="s">
        <v>408</v>
      </c>
      <c r="M189" s="9" t="s">
        <v>823</v>
      </c>
      <c r="N189" s="5">
        <v>144228</v>
      </c>
      <c r="O189" s="5">
        <v>0</v>
      </c>
      <c r="P189" s="5">
        <v>0</v>
      </c>
      <c r="Q189" s="5"/>
      <c r="R189" s="5"/>
      <c r="S189" s="5"/>
      <c r="T189" s="5"/>
      <c r="U189" s="5"/>
      <c r="V189" s="5"/>
      <c r="W189" s="5">
        <v>0</v>
      </c>
      <c r="X189" s="5">
        <v>0</v>
      </c>
      <c r="Y189" s="5" t="s">
        <v>824</v>
      </c>
      <c r="Z189" s="5">
        <v>5</v>
      </c>
      <c r="AA189" s="9" t="s">
        <v>825</v>
      </c>
      <c r="AB189" s="8" t="s">
        <v>826</v>
      </c>
      <c r="AC189" s="8" t="s">
        <v>396</v>
      </c>
      <c r="AD189" s="8" t="s">
        <v>397</v>
      </c>
    </row>
    <row r="190" spans="1:30" ht="156" x14ac:dyDescent="0.25">
      <c r="A190" s="5">
        <v>187</v>
      </c>
      <c r="B190" s="5" t="s">
        <v>133</v>
      </c>
      <c r="C190" s="11" t="s">
        <v>827</v>
      </c>
      <c r="D190" s="9"/>
      <c r="E190" s="9"/>
      <c r="F190" s="5"/>
      <c r="G190" s="5"/>
      <c r="H190" s="5"/>
      <c r="I190" s="5"/>
      <c r="J190" s="5"/>
      <c r="K190" s="5"/>
      <c r="L190" s="8" t="s">
        <v>392</v>
      </c>
      <c r="M190" s="16" t="s">
        <v>828</v>
      </c>
      <c r="N190" s="5">
        <v>1500</v>
      </c>
      <c r="O190" s="5">
        <v>1</v>
      </c>
      <c r="P190" s="5">
        <v>2</v>
      </c>
      <c r="Q190" s="5"/>
      <c r="R190" s="5"/>
      <c r="S190" s="5"/>
      <c r="T190" s="5"/>
      <c r="U190" s="5"/>
      <c r="V190" s="5"/>
      <c r="W190" s="5">
        <v>7</v>
      </c>
      <c r="X190" s="5">
        <v>0</v>
      </c>
      <c r="Y190" s="5" t="s">
        <v>394</v>
      </c>
      <c r="Z190" s="5">
        <v>3</v>
      </c>
      <c r="AA190" s="16" t="s">
        <v>829</v>
      </c>
      <c r="AB190" s="5">
        <v>1320</v>
      </c>
      <c r="AC190" s="8" t="s">
        <v>396</v>
      </c>
      <c r="AD190" s="8" t="s">
        <v>397</v>
      </c>
    </row>
    <row r="191" spans="1:30" ht="144" x14ac:dyDescent="0.25">
      <c r="A191" s="5">
        <v>188</v>
      </c>
      <c r="B191" s="5" t="s">
        <v>134</v>
      </c>
      <c r="C191" s="6" t="s">
        <v>830</v>
      </c>
      <c r="D191" s="9"/>
      <c r="E191" s="9"/>
      <c r="F191" s="5"/>
      <c r="G191" s="5"/>
      <c r="H191" s="5"/>
      <c r="I191" s="5"/>
      <c r="J191" s="5"/>
      <c r="K191" s="5"/>
      <c r="L191" s="8" t="s">
        <v>392</v>
      </c>
      <c r="M191" s="9" t="s">
        <v>831</v>
      </c>
      <c r="N191" s="5">
        <v>3200</v>
      </c>
      <c r="O191" s="5">
        <v>1</v>
      </c>
      <c r="P191" s="5">
        <v>2</v>
      </c>
      <c r="Q191" s="5"/>
      <c r="R191" s="5"/>
      <c r="S191" s="5"/>
      <c r="T191" s="5"/>
      <c r="U191" s="5"/>
      <c r="V191" s="5"/>
      <c r="W191" s="5">
        <v>8</v>
      </c>
      <c r="X191" s="5">
        <v>0</v>
      </c>
      <c r="Y191" s="5" t="s">
        <v>394</v>
      </c>
      <c r="Z191" s="5">
        <v>4</v>
      </c>
      <c r="AA191" s="9" t="s">
        <v>832</v>
      </c>
      <c r="AB191" s="5">
        <v>3000</v>
      </c>
      <c r="AC191" s="8" t="s">
        <v>396</v>
      </c>
      <c r="AD191" s="8" t="s">
        <v>397</v>
      </c>
    </row>
    <row r="192" spans="1:30" ht="192" x14ac:dyDescent="0.25">
      <c r="A192" s="5">
        <v>189</v>
      </c>
      <c r="B192" s="5" t="s">
        <v>135</v>
      </c>
      <c r="C192" s="6" t="s">
        <v>833</v>
      </c>
      <c r="D192" s="9"/>
      <c r="E192" s="9"/>
      <c r="F192" s="5"/>
      <c r="G192" s="5"/>
      <c r="H192" s="5"/>
      <c r="I192" s="5"/>
      <c r="J192" s="5"/>
      <c r="K192" s="5"/>
      <c r="L192" s="8" t="s">
        <v>392</v>
      </c>
      <c r="M192" s="9" t="s">
        <v>834</v>
      </c>
      <c r="N192" s="5">
        <v>1500</v>
      </c>
      <c r="O192" s="5">
        <v>0</v>
      </c>
      <c r="P192" s="5">
        <v>0</v>
      </c>
      <c r="Q192" s="5"/>
      <c r="R192" s="5"/>
      <c r="S192" s="5"/>
      <c r="T192" s="5"/>
      <c r="U192" s="5"/>
      <c r="V192" s="5"/>
      <c r="W192" s="5">
        <v>0</v>
      </c>
      <c r="X192" s="5">
        <v>0</v>
      </c>
      <c r="Y192" s="5" t="s">
        <v>394</v>
      </c>
      <c r="Z192" s="5">
        <v>2</v>
      </c>
      <c r="AA192" s="9" t="s">
        <v>695</v>
      </c>
      <c r="AB192" s="5">
        <v>1000</v>
      </c>
      <c r="AC192" s="8" t="s">
        <v>396</v>
      </c>
      <c r="AD192" s="8" t="s">
        <v>397</v>
      </c>
    </row>
    <row r="193" spans="1:30" ht="132" x14ac:dyDescent="0.25">
      <c r="A193" s="5">
        <v>190</v>
      </c>
      <c r="B193" s="5" t="s">
        <v>347</v>
      </c>
      <c r="C193" s="6" t="s">
        <v>835</v>
      </c>
      <c r="D193" s="9"/>
      <c r="E193" s="9"/>
      <c r="F193" s="5"/>
      <c r="G193" s="5"/>
      <c r="H193" s="5"/>
      <c r="I193" s="5"/>
      <c r="J193" s="5"/>
      <c r="K193" s="5"/>
      <c r="L193" s="8" t="s">
        <v>392</v>
      </c>
      <c r="M193" s="9" t="s">
        <v>836</v>
      </c>
      <c r="N193" s="5">
        <v>160</v>
      </c>
      <c r="O193" s="5">
        <v>1</v>
      </c>
      <c r="P193" s="5">
        <v>1</v>
      </c>
      <c r="Q193" s="5"/>
      <c r="R193" s="5"/>
      <c r="S193" s="5"/>
      <c r="T193" s="5"/>
      <c r="U193" s="5"/>
      <c r="V193" s="5"/>
      <c r="W193" s="5">
        <v>3</v>
      </c>
      <c r="X193" s="5">
        <v>0</v>
      </c>
      <c r="Y193" s="5" t="s">
        <v>394</v>
      </c>
      <c r="Z193" s="5">
        <v>1</v>
      </c>
      <c r="AA193" s="9" t="s">
        <v>837</v>
      </c>
      <c r="AB193" s="5">
        <v>100</v>
      </c>
      <c r="AC193" s="8" t="s">
        <v>396</v>
      </c>
      <c r="AD193" s="8" t="s">
        <v>397</v>
      </c>
    </row>
    <row r="194" spans="1:30" ht="216" x14ac:dyDescent="0.25">
      <c r="A194" s="5">
        <v>191</v>
      </c>
      <c r="B194" s="5" t="s">
        <v>136</v>
      </c>
      <c r="C194" s="6" t="s">
        <v>838</v>
      </c>
      <c r="D194" s="9"/>
      <c r="E194" s="9"/>
      <c r="F194" s="5"/>
      <c r="G194" s="5"/>
      <c r="H194" s="5"/>
      <c r="I194" s="5"/>
      <c r="J194" s="5"/>
      <c r="K194" s="5"/>
      <c r="L194" s="8" t="s">
        <v>392</v>
      </c>
      <c r="M194" s="9" t="s">
        <v>104</v>
      </c>
      <c r="N194" s="5">
        <v>750</v>
      </c>
      <c r="O194" s="5">
        <v>1</v>
      </c>
      <c r="P194" s="5">
        <v>1</v>
      </c>
      <c r="Q194" s="5"/>
      <c r="R194" s="5"/>
      <c r="S194" s="5"/>
      <c r="T194" s="5"/>
      <c r="U194" s="5"/>
      <c r="V194" s="5"/>
      <c r="W194" s="5">
        <v>3</v>
      </c>
      <c r="X194" s="5">
        <v>0</v>
      </c>
      <c r="Y194" s="5" t="s">
        <v>394</v>
      </c>
      <c r="Z194" s="5">
        <v>2</v>
      </c>
      <c r="AA194" s="9" t="s">
        <v>839</v>
      </c>
      <c r="AB194" s="5">
        <v>750</v>
      </c>
      <c r="AC194" s="8" t="s">
        <v>396</v>
      </c>
      <c r="AD194" s="8" t="s">
        <v>397</v>
      </c>
    </row>
    <row r="195" spans="1:30" ht="228" x14ac:dyDescent="0.25">
      <c r="A195" s="5">
        <v>195</v>
      </c>
      <c r="B195" s="5" t="s">
        <v>137</v>
      </c>
      <c r="C195" s="6" t="s">
        <v>840</v>
      </c>
      <c r="D195" s="9"/>
      <c r="E195" s="9"/>
      <c r="F195" s="5" t="s">
        <v>841</v>
      </c>
      <c r="G195" s="5">
        <v>1</v>
      </c>
      <c r="H195" s="5" t="s">
        <v>842</v>
      </c>
      <c r="I195" s="5">
        <v>12300</v>
      </c>
      <c r="J195" s="5"/>
      <c r="K195" s="5"/>
      <c r="L195" s="8" t="s">
        <v>392</v>
      </c>
      <c r="M195" s="9" t="s">
        <v>843</v>
      </c>
      <c r="N195" s="5">
        <v>20500</v>
      </c>
      <c r="O195" s="5">
        <v>0</v>
      </c>
      <c r="P195" s="5">
        <v>0</v>
      </c>
      <c r="Q195" s="5"/>
      <c r="R195" s="5"/>
      <c r="S195" s="5"/>
      <c r="T195" s="5"/>
      <c r="U195" s="5"/>
      <c r="V195" s="5"/>
      <c r="W195" s="5">
        <v>0</v>
      </c>
      <c r="X195" s="5">
        <v>0</v>
      </c>
      <c r="Y195" s="5" t="s">
        <v>394</v>
      </c>
      <c r="Z195" s="5">
        <v>3</v>
      </c>
      <c r="AA195" s="9" t="s">
        <v>844</v>
      </c>
      <c r="AB195" s="5">
        <v>12300</v>
      </c>
      <c r="AC195" s="8" t="s">
        <v>396</v>
      </c>
      <c r="AD195" s="8" t="s">
        <v>397</v>
      </c>
    </row>
    <row r="196" spans="1:30" ht="96" x14ac:dyDescent="0.25">
      <c r="A196" s="5">
        <v>196</v>
      </c>
      <c r="B196" s="5" t="s">
        <v>139</v>
      </c>
      <c r="C196" s="6" t="s">
        <v>845</v>
      </c>
      <c r="D196" s="17"/>
      <c r="E196" s="17"/>
      <c r="F196" s="17"/>
      <c r="G196" s="17"/>
      <c r="H196" s="17"/>
      <c r="I196" s="17"/>
      <c r="J196" s="17"/>
      <c r="K196" s="17"/>
      <c r="L196" s="8" t="s">
        <v>392</v>
      </c>
      <c r="M196" s="9" t="s">
        <v>128</v>
      </c>
      <c r="N196" s="5">
        <v>630</v>
      </c>
      <c r="O196" s="17">
        <v>1</v>
      </c>
      <c r="P196" s="17">
        <v>3</v>
      </c>
      <c r="Q196" s="17"/>
      <c r="R196" s="17"/>
      <c r="S196" s="17"/>
      <c r="T196" s="17"/>
      <c r="U196" s="17"/>
      <c r="V196" s="17"/>
      <c r="W196" s="17">
        <v>2</v>
      </c>
      <c r="X196" s="17">
        <v>0</v>
      </c>
      <c r="Y196" s="5" t="s">
        <v>394</v>
      </c>
      <c r="Z196" s="17">
        <v>2</v>
      </c>
      <c r="AA196" s="9" t="s">
        <v>846</v>
      </c>
      <c r="AB196" s="17">
        <v>1300</v>
      </c>
      <c r="AC196" s="8" t="s">
        <v>396</v>
      </c>
      <c r="AD196" s="8" t="s">
        <v>397</v>
      </c>
    </row>
    <row r="197" spans="1:30" ht="120" x14ac:dyDescent="0.25">
      <c r="A197" s="5">
        <v>197</v>
      </c>
      <c r="B197" s="5" t="s">
        <v>348</v>
      </c>
      <c r="C197" s="6" t="s">
        <v>847</v>
      </c>
      <c r="D197" s="17"/>
      <c r="E197" s="17"/>
      <c r="F197" s="17"/>
      <c r="G197" s="17"/>
      <c r="H197" s="17"/>
      <c r="I197" s="17"/>
      <c r="J197" s="17"/>
      <c r="K197" s="17"/>
      <c r="L197" s="8" t="s">
        <v>392</v>
      </c>
      <c r="M197" s="9" t="s">
        <v>848</v>
      </c>
      <c r="N197" s="5">
        <v>3200</v>
      </c>
      <c r="O197" s="17">
        <v>1</v>
      </c>
      <c r="P197" s="17">
        <v>7</v>
      </c>
      <c r="Q197" s="17"/>
      <c r="R197" s="17"/>
      <c r="S197" s="17"/>
      <c r="T197" s="17"/>
      <c r="U197" s="17"/>
      <c r="V197" s="17"/>
      <c r="W197" s="17">
        <v>8</v>
      </c>
      <c r="X197" s="17">
        <v>0</v>
      </c>
      <c r="Y197" s="5" t="s">
        <v>394</v>
      </c>
      <c r="Z197" s="17">
        <v>3</v>
      </c>
      <c r="AA197" s="9" t="s">
        <v>849</v>
      </c>
      <c r="AB197" s="17">
        <v>1750</v>
      </c>
      <c r="AC197" s="8" t="s">
        <v>396</v>
      </c>
      <c r="AD197" s="8" t="s">
        <v>397</v>
      </c>
    </row>
    <row r="198" spans="1:30" ht="144" x14ac:dyDescent="0.25">
      <c r="A198" s="5">
        <v>198</v>
      </c>
      <c r="B198" s="5" t="s">
        <v>140</v>
      </c>
      <c r="C198" s="6" t="s">
        <v>850</v>
      </c>
      <c r="D198" s="17"/>
      <c r="E198" s="17"/>
      <c r="F198" s="17"/>
      <c r="G198" s="17"/>
      <c r="H198" s="17"/>
      <c r="I198" s="17"/>
      <c r="J198" s="17"/>
      <c r="K198" s="17"/>
      <c r="L198" s="8" t="s">
        <v>392</v>
      </c>
      <c r="M198" s="9" t="s">
        <v>293</v>
      </c>
      <c r="N198" s="5">
        <v>2000</v>
      </c>
      <c r="O198" s="17">
        <v>1</v>
      </c>
      <c r="P198" s="17">
        <v>3</v>
      </c>
      <c r="Q198" s="17"/>
      <c r="R198" s="17"/>
      <c r="S198" s="17"/>
      <c r="T198" s="17"/>
      <c r="U198" s="17"/>
      <c r="V198" s="17"/>
      <c r="W198" s="17">
        <v>3</v>
      </c>
      <c r="X198" s="17">
        <v>0</v>
      </c>
      <c r="Y198" s="5" t="s">
        <v>394</v>
      </c>
      <c r="Z198" s="17">
        <v>3</v>
      </c>
      <c r="AA198" s="9" t="s">
        <v>851</v>
      </c>
      <c r="AB198" s="17">
        <v>875</v>
      </c>
      <c r="AC198" s="8" t="s">
        <v>396</v>
      </c>
      <c r="AD198" s="8" t="s">
        <v>397</v>
      </c>
    </row>
    <row r="199" spans="1:30" ht="132" x14ac:dyDescent="0.25">
      <c r="A199" s="5">
        <v>199</v>
      </c>
      <c r="B199" s="5" t="s">
        <v>141</v>
      </c>
      <c r="C199" s="6" t="s">
        <v>852</v>
      </c>
      <c r="D199" s="17"/>
      <c r="E199" s="17"/>
      <c r="F199" s="17"/>
      <c r="G199" s="17"/>
      <c r="H199" s="17"/>
      <c r="I199" s="17"/>
      <c r="J199" s="17"/>
      <c r="K199" s="17"/>
      <c r="L199" s="8" t="s">
        <v>392</v>
      </c>
      <c r="M199" s="9" t="s">
        <v>169</v>
      </c>
      <c r="N199" s="5">
        <v>1000</v>
      </c>
      <c r="O199" s="17">
        <v>1</v>
      </c>
      <c r="P199" s="17">
        <v>10</v>
      </c>
      <c r="Q199" s="17"/>
      <c r="R199" s="17"/>
      <c r="S199" s="17"/>
      <c r="T199" s="17"/>
      <c r="U199" s="17"/>
      <c r="V199" s="17"/>
      <c r="W199" s="17">
        <v>10</v>
      </c>
      <c r="X199" s="17">
        <v>0</v>
      </c>
      <c r="Y199" s="5" t="s">
        <v>394</v>
      </c>
      <c r="Z199" s="17">
        <v>2</v>
      </c>
      <c r="AA199" s="9" t="s">
        <v>853</v>
      </c>
      <c r="AB199" s="17">
        <v>375</v>
      </c>
      <c r="AC199" s="8" t="s">
        <v>396</v>
      </c>
      <c r="AD199" s="8" t="s">
        <v>397</v>
      </c>
    </row>
    <row r="200" spans="1:30" ht="108" x14ac:dyDescent="0.25">
      <c r="A200" s="5">
        <v>200</v>
      </c>
      <c r="B200" s="5" t="s">
        <v>142</v>
      </c>
      <c r="C200" s="6" t="s">
        <v>854</v>
      </c>
      <c r="D200" s="17"/>
      <c r="E200" s="17"/>
      <c r="F200" s="17"/>
      <c r="G200" s="17"/>
      <c r="H200" s="17"/>
      <c r="I200" s="17"/>
      <c r="J200" s="17"/>
      <c r="K200" s="17"/>
      <c r="L200" s="8" t="s">
        <v>392</v>
      </c>
      <c r="M200" s="9" t="s">
        <v>293</v>
      </c>
      <c r="N200" s="5">
        <v>2000</v>
      </c>
      <c r="O200" s="17">
        <v>1</v>
      </c>
      <c r="P200" s="17">
        <v>8</v>
      </c>
      <c r="Q200" s="17"/>
      <c r="R200" s="17"/>
      <c r="S200" s="17"/>
      <c r="T200" s="17"/>
      <c r="U200" s="17">
        <v>3</v>
      </c>
      <c r="V200" s="17"/>
      <c r="W200" s="17">
        <v>5</v>
      </c>
      <c r="X200" s="17">
        <v>0</v>
      </c>
      <c r="Y200" s="5" t="s">
        <v>394</v>
      </c>
      <c r="Z200" s="17">
        <v>3</v>
      </c>
      <c r="AA200" s="9" t="s">
        <v>855</v>
      </c>
      <c r="AB200" s="17">
        <v>1625</v>
      </c>
      <c r="AC200" s="8" t="s">
        <v>396</v>
      </c>
      <c r="AD200" s="8" t="s">
        <v>397</v>
      </c>
    </row>
    <row r="201" spans="1:30" ht="156" x14ac:dyDescent="0.25">
      <c r="A201" s="5">
        <v>201</v>
      </c>
      <c r="B201" s="5" t="s">
        <v>144</v>
      </c>
      <c r="C201" s="6" t="s">
        <v>856</v>
      </c>
      <c r="D201" s="17"/>
      <c r="E201" s="17"/>
      <c r="F201" s="17"/>
      <c r="G201" s="17"/>
      <c r="H201" s="17"/>
      <c r="I201" s="17"/>
      <c r="J201" s="17"/>
      <c r="K201" s="17"/>
      <c r="L201" s="8" t="s">
        <v>392</v>
      </c>
      <c r="M201" s="9" t="s">
        <v>27</v>
      </c>
      <c r="N201" s="5">
        <v>500</v>
      </c>
      <c r="O201" s="17">
        <v>1</v>
      </c>
      <c r="P201" s="17">
        <v>8</v>
      </c>
      <c r="Q201" s="17"/>
      <c r="R201" s="17"/>
      <c r="S201" s="17"/>
      <c r="T201" s="17"/>
      <c r="U201" s="17"/>
      <c r="V201" s="17"/>
      <c r="W201" s="17">
        <v>2</v>
      </c>
      <c r="X201" s="17">
        <v>0</v>
      </c>
      <c r="Y201" s="5" t="s">
        <v>394</v>
      </c>
      <c r="Z201" s="17">
        <v>1</v>
      </c>
      <c r="AA201" s="9">
        <v>250</v>
      </c>
      <c r="AB201" s="17">
        <v>250</v>
      </c>
      <c r="AC201" s="8" t="s">
        <v>396</v>
      </c>
      <c r="AD201" s="8" t="s">
        <v>397</v>
      </c>
    </row>
    <row r="202" spans="1:30" ht="144" x14ac:dyDescent="0.25">
      <c r="A202" s="5">
        <v>202</v>
      </c>
      <c r="B202" s="5" t="s">
        <v>145</v>
      </c>
      <c r="C202" s="6" t="s">
        <v>857</v>
      </c>
      <c r="D202" s="17"/>
      <c r="E202" s="17"/>
      <c r="F202" s="17"/>
      <c r="G202" s="17"/>
      <c r="H202" s="17"/>
      <c r="I202" s="17"/>
      <c r="J202" s="17"/>
      <c r="K202" s="17"/>
      <c r="L202" s="8" t="s">
        <v>392</v>
      </c>
      <c r="M202" s="9" t="s">
        <v>27</v>
      </c>
      <c r="N202" s="5">
        <v>500</v>
      </c>
      <c r="O202" s="17">
        <v>1</v>
      </c>
      <c r="P202" s="17">
        <v>5</v>
      </c>
      <c r="Q202" s="17"/>
      <c r="R202" s="17"/>
      <c r="S202" s="17"/>
      <c r="T202" s="17"/>
      <c r="U202" s="17"/>
      <c r="V202" s="17">
        <v>5</v>
      </c>
      <c r="W202" s="17">
        <v>5</v>
      </c>
      <c r="X202" s="17">
        <v>0</v>
      </c>
      <c r="Y202" s="5" t="s">
        <v>394</v>
      </c>
      <c r="Z202" s="17">
        <v>2</v>
      </c>
      <c r="AA202" s="9" t="s">
        <v>858</v>
      </c>
      <c r="AB202" s="17">
        <v>305</v>
      </c>
      <c r="AC202" s="8" t="s">
        <v>396</v>
      </c>
      <c r="AD202" s="8" t="s">
        <v>397</v>
      </c>
    </row>
    <row r="203" spans="1:30" ht="108" x14ac:dyDescent="0.25">
      <c r="A203" s="5">
        <v>203</v>
      </c>
      <c r="B203" s="5" t="s">
        <v>146</v>
      </c>
      <c r="C203" s="6" t="s">
        <v>859</v>
      </c>
      <c r="D203" s="17"/>
      <c r="E203" s="17"/>
      <c r="F203" s="17"/>
      <c r="G203" s="17"/>
      <c r="H203" s="17"/>
      <c r="I203" s="17"/>
      <c r="J203" s="17"/>
      <c r="K203" s="17"/>
      <c r="L203" s="8" t="s">
        <v>408</v>
      </c>
      <c r="M203" s="9"/>
      <c r="N203" s="17"/>
      <c r="O203" s="17">
        <v>0</v>
      </c>
      <c r="P203" s="17">
        <v>0</v>
      </c>
      <c r="Q203" s="17"/>
      <c r="R203" s="17"/>
      <c r="S203" s="17"/>
      <c r="T203" s="17"/>
      <c r="U203" s="17"/>
      <c r="V203" s="17"/>
      <c r="W203" s="17">
        <v>0</v>
      </c>
      <c r="X203" s="17">
        <v>0</v>
      </c>
      <c r="Y203" s="5" t="s">
        <v>394</v>
      </c>
      <c r="Z203" s="17">
        <v>1</v>
      </c>
      <c r="AA203" s="9" t="s">
        <v>860</v>
      </c>
      <c r="AB203" s="17">
        <v>75</v>
      </c>
      <c r="AC203" s="8" t="s">
        <v>396</v>
      </c>
      <c r="AD203" s="8" t="s">
        <v>397</v>
      </c>
    </row>
    <row r="204" spans="1:30" ht="96" x14ac:dyDescent="0.25">
      <c r="A204" s="5">
        <v>204</v>
      </c>
      <c r="B204" s="5" t="s">
        <v>147</v>
      </c>
      <c r="C204" s="6" t="s">
        <v>861</v>
      </c>
      <c r="D204" s="17"/>
      <c r="E204" s="17"/>
      <c r="F204" s="17"/>
      <c r="G204" s="17"/>
      <c r="H204" s="17"/>
      <c r="I204" s="17"/>
      <c r="J204" s="17"/>
      <c r="K204" s="17"/>
      <c r="L204" s="8" t="s">
        <v>408</v>
      </c>
      <c r="M204" s="9"/>
      <c r="N204" s="17"/>
      <c r="O204" s="17">
        <v>0</v>
      </c>
      <c r="P204" s="17">
        <v>0</v>
      </c>
      <c r="Q204" s="17"/>
      <c r="R204" s="17"/>
      <c r="S204" s="17"/>
      <c r="T204" s="17"/>
      <c r="U204" s="17"/>
      <c r="V204" s="17"/>
      <c r="W204" s="17">
        <v>0</v>
      </c>
      <c r="X204" s="17">
        <v>0</v>
      </c>
      <c r="Y204" s="5" t="s">
        <v>394</v>
      </c>
      <c r="Z204" s="17">
        <v>1</v>
      </c>
      <c r="AA204" s="9" t="s">
        <v>385</v>
      </c>
      <c r="AB204" s="17">
        <v>35</v>
      </c>
      <c r="AC204" s="8" t="s">
        <v>396</v>
      </c>
      <c r="AD204" s="8" t="s">
        <v>397</v>
      </c>
    </row>
    <row r="205" spans="1:30" ht="120" x14ac:dyDescent="0.25">
      <c r="A205" s="5">
        <v>205</v>
      </c>
      <c r="B205" s="5" t="s">
        <v>148</v>
      </c>
      <c r="C205" s="6" t="s">
        <v>862</v>
      </c>
      <c r="D205" s="17"/>
      <c r="E205" s="17"/>
      <c r="F205" s="17"/>
      <c r="G205" s="17"/>
      <c r="H205" s="17"/>
      <c r="I205" s="17"/>
      <c r="J205" s="17"/>
      <c r="K205" s="17"/>
      <c r="L205" s="8" t="s">
        <v>392</v>
      </c>
      <c r="M205" s="9" t="s">
        <v>27</v>
      </c>
      <c r="N205" s="17">
        <v>500</v>
      </c>
      <c r="O205" s="17">
        <v>1</v>
      </c>
      <c r="P205" s="17">
        <v>5</v>
      </c>
      <c r="Q205" s="17"/>
      <c r="R205" s="17"/>
      <c r="S205" s="17"/>
      <c r="T205" s="17"/>
      <c r="U205" s="17"/>
      <c r="V205" s="17"/>
      <c r="W205" s="17">
        <v>5</v>
      </c>
      <c r="X205" s="17">
        <v>0</v>
      </c>
      <c r="Y205" s="5" t="s">
        <v>394</v>
      </c>
      <c r="Z205" s="17">
        <v>1</v>
      </c>
      <c r="AA205" s="9" t="s">
        <v>35</v>
      </c>
      <c r="AB205" s="17">
        <v>250</v>
      </c>
      <c r="AC205" s="8" t="s">
        <v>396</v>
      </c>
      <c r="AD205" s="8" t="s">
        <v>397</v>
      </c>
    </row>
    <row r="206" spans="1:30" ht="108" x14ac:dyDescent="0.25">
      <c r="A206" s="5">
        <v>206</v>
      </c>
      <c r="B206" s="5" t="s">
        <v>149</v>
      </c>
      <c r="C206" s="6" t="s">
        <v>863</v>
      </c>
      <c r="D206" s="17"/>
      <c r="E206" s="17"/>
      <c r="F206" s="17"/>
      <c r="G206" s="17"/>
      <c r="H206" s="17"/>
      <c r="I206" s="17"/>
      <c r="J206" s="17"/>
      <c r="K206" s="17"/>
      <c r="L206" s="8" t="s">
        <v>408</v>
      </c>
      <c r="M206" s="9"/>
      <c r="N206" s="17"/>
      <c r="O206" s="17">
        <v>1</v>
      </c>
      <c r="P206" s="17">
        <v>1</v>
      </c>
      <c r="Q206" s="17"/>
      <c r="R206" s="17"/>
      <c r="S206" s="17"/>
      <c r="T206" s="17"/>
      <c r="U206" s="17"/>
      <c r="V206" s="17"/>
      <c r="W206" s="17">
        <v>5</v>
      </c>
      <c r="X206" s="17">
        <v>0</v>
      </c>
      <c r="Y206" s="5" t="s">
        <v>394</v>
      </c>
      <c r="Z206" s="17">
        <v>1</v>
      </c>
      <c r="AA206" s="9" t="s">
        <v>383</v>
      </c>
      <c r="AB206" s="17">
        <v>62.5</v>
      </c>
      <c r="AC206" s="8" t="s">
        <v>396</v>
      </c>
      <c r="AD206" s="8" t="s">
        <v>397</v>
      </c>
    </row>
    <row r="207" spans="1:30" ht="156" x14ac:dyDescent="0.25">
      <c r="A207" s="5">
        <v>207</v>
      </c>
      <c r="B207" s="5" t="s">
        <v>150</v>
      </c>
      <c r="C207" s="6" t="s">
        <v>864</v>
      </c>
      <c r="D207" s="17"/>
      <c r="E207" s="17"/>
      <c r="F207" s="17"/>
      <c r="G207" s="17"/>
      <c r="H207" s="17"/>
      <c r="I207" s="17"/>
      <c r="J207" s="17"/>
      <c r="K207" s="17"/>
      <c r="L207" s="8" t="s">
        <v>392</v>
      </c>
      <c r="M207" s="9" t="s">
        <v>35</v>
      </c>
      <c r="N207" s="17">
        <v>250</v>
      </c>
      <c r="O207" s="17">
        <v>1</v>
      </c>
      <c r="P207" s="17">
        <v>2</v>
      </c>
      <c r="Q207" s="17"/>
      <c r="R207" s="17"/>
      <c r="S207" s="17"/>
      <c r="T207" s="17"/>
      <c r="U207" s="17"/>
      <c r="V207" s="17"/>
      <c r="W207" s="17">
        <v>1</v>
      </c>
      <c r="X207" s="17">
        <v>0</v>
      </c>
      <c r="Y207" s="5" t="s">
        <v>394</v>
      </c>
      <c r="Z207" s="17">
        <v>0</v>
      </c>
      <c r="AA207" s="9"/>
      <c r="AB207" s="17"/>
      <c r="AC207" s="8" t="s">
        <v>396</v>
      </c>
      <c r="AD207" s="8" t="s">
        <v>397</v>
      </c>
    </row>
    <row r="208" spans="1:30" ht="168" x14ac:dyDescent="0.25">
      <c r="A208" s="5">
        <v>208</v>
      </c>
      <c r="B208" s="5" t="s">
        <v>152</v>
      </c>
      <c r="C208" s="6" t="s">
        <v>865</v>
      </c>
      <c r="D208" s="17"/>
      <c r="E208" s="17"/>
      <c r="F208" s="17"/>
      <c r="G208" s="17"/>
      <c r="H208" s="17"/>
      <c r="I208" s="17"/>
      <c r="J208" s="17"/>
      <c r="K208" s="17"/>
      <c r="L208" s="8" t="s">
        <v>392</v>
      </c>
      <c r="M208" s="9" t="s">
        <v>27</v>
      </c>
      <c r="N208" s="17">
        <v>500</v>
      </c>
      <c r="O208" s="17">
        <v>1</v>
      </c>
      <c r="P208" s="17">
        <v>1</v>
      </c>
      <c r="Q208" s="17"/>
      <c r="R208" s="17"/>
      <c r="S208" s="17"/>
      <c r="T208" s="17"/>
      <c r="U208" s="17"/>
      <c r="V208" s="17"/>
      <c r="W208" s="17">
        <v>1</v>
      </c>
      <c r="X208" s="17">
        <v>0</v>
      </c>
      <c r="Y208" s="5" t="s">
        <v>394</v>
      </c>
      <c r="Z208" s="17">
        <v>0</v>
      </c>
      <c r="AA208" s="9"/>
      <c r="AB208" s="17"/>
      <c r="AC208" s="8" t="s">
        <v>396</v>
      </c>
      <c r="AD208" s="8" t="s">
        <v>397</v>
      </c>
    </row>
    <row r="209" spans="1:30" ht="132" x14ac:dyDescent="0.25">
      <c r="A209" s="5">
        <v>209</v>
      </c>
      <c r="B209" s="5" t="s">
        <v>153</v>
      </c>
      <c r="C209" s="6" t="s">
        <v>866</v>
      </c>
      <c r="D209" s="17"/>
      <c r="E209" s="17"/>
      <c r="F209" s="17"/>
      <c r="G209" s="17"/>
      <c r="H209" s="17"/>
      <c r="I209" s="17"/>
      <c r="J209" s="17"/>
      <c r="K209" s="17"/>
      <c r="L209" s="8" t="s">
        <v>392</v>
      </c>
      <c r="M209" s="9" t="s">
        <v>293</v>
      </c>
      <c r="N209" s="17">
        <v>2000</v>
      </c>
      <c r="O209" s="17">
        <v>1</v>
      </c>
      <c r="P209" s="17">
        <v>1</v>
      </c>
      <c r="Q209" s="17"/>
      <c r="R209" s="17"/>
      <c r="S209" s="17"/>
      <c r="T209" s="17"/>
      <c r="U209" s="17"/>
      <c r="V209" s="17"/>
      <c r="W209" s="17">
        <v>1</v>
      </c>
      <c r="X209" s="17">
        <v>0</v>
      </c>
      <c r="Y209" s="5" t="s">
        <v>394</v>
      </c>
      <c r="Z209" s="17">
        <v>1</v>
      </c>
      <c r="AA209" s="9" t="s">
        <v>27</v>
      </c>
      <c r="AB209" s="17">
        <v>500</v>
      </c>
      <c r="AC209" s="8" t="s">
        <v>396</v>
      </c>
      <c r="AD209" s="8" t="s">
        <v>397</v>
      </c>
    </row>
    <row r="210" spans="1:30" ht="252" x14ac:dyDescent="0.25">
      <c r="A210" s="5">
        <v>210</v>
      </c>
      <c r="B210" s="5" t="s">
        <v>154</v>
      </c>
      <c r="C210" s="13" t="s">
        <v>867</v>
      </c>
      <c r="D210" s="17"/>
      <c r="E210" s="17"/>
      <c r="F210" s="17"/>
      <c r="G210" s="17"/>
      <c r="H210" s="17"/>
      <c r="I210" s="17"/>
      <c r="J210" s="17"/>
      <c r="K210" s="17"/>
      <c r="L210" s="8" t="s">
        <v>392</v>
      </c>
      <c r="M210" s="9" t="s">
        <v>423</v>
      </c>
      <c r="N210" s="17">
        <v>2000</v>
      </c>
      <c r="O210" s="17">
        <v>1</v>
      </c>
      <c r="P210" s="17">
        <v>1</v>
      </c>
      <c r="Q210" s="17"/>
      <c r="R210" s="17"/>
      <c r="S210" s="17"/>
      <c r="T210" s="17"/>
      <c r="U210" s="17"/>
      <c r="V210" s="17"/>
      <c r="W210" s="17">
        <v>7</v>
      </c>
      <c r="X210" s="17">
        <v>0</v>
      </c>
      <c r="Y210" s="5" t="s">
        <v>394</v>
      </c>
      <c r="Z210" s="17">
        <v>0</v>
      </c>
      <c r="AA210" s="9" t="s">
        <v>441</v>
      </c>
      <c r="AB210" s="17">
        <v>2020</v>
      </c>
      <c r="AC210" s="8" t="s">
        <v>396</v>
      </c>
      <c r="AD210" s="8" t="s">
        <v>397</v>
      </c>
    </row>
    <row r="211" spans="1:30" ht="216" x14ac:dyDescent="0.25">
      <c r="A211" s="5">
        <v>211</v>
      </c>
      <c r="B211" s="5" t="s">
        <v>349</v>
      </c>
      <c r="C211" s="6" t="s">
        <v>838</v>
      </c>
      <c r="D211" s="17"/>
      <c r="E211" s="17"/>
      <c r="F211" s="17"/>
      <c r="G211" s="17"/>
      <c r="H211" s="17"/>
      <c r="I211" s="17"/>
      <c r="J211" s="17"/>
      <c r="K211" s="17"/>
      <c r="L211" s="8" t="s">
        <v>392</v>
      </c>
      <c r="M211" s="9" t="s">
        <v>104</v>
      </c>
      <c r="N211" s="17">
        <v>750</v>
      </c>
      <c r="O211" s="17">
        <v>1</v>
      </c>
      <c r="P211" s="17">
        <v>1</v>
      </c>
      <c r="Q211" s="17"/>
      <c r="R211" s="17"/>
      <c r="S211" s="17"/>
      <c r="T211" s="17"/>
      <c r="U211" s="17"/>
      <c r="V211" s="17"/>
      <c r="W211" s="17">
        <v>3</v>
      </c>
      <c r="X211" s="17">
        <v>0</v>
      </c>
      <c r="Y211" s="5" t="s">
        <v>394</v>
      </c>
      <c r="Z211" s="17">
        <v>0</v>
      </c>
      <c r="AA211" s="9" t="s">
        <v>839</v>
      </c>
      <c r="AB211" s="17">
        <v>750</v>
      </c>
      <c r="AC211" s="8" t="s">
        <v>396</v>
      </c>
      <c r="AD211" s="8" t="s">
        <v>397</v>
      </c>
    </row>
    <row r="212" spans="1:30" ht="180" x14ac:dyDescent="0.25">
      <c r="A212" s="5">
        <v>212</v>
      </c>
      <c r="B212" s="5" t="s">
        <v>350</v>
      </c>
      <c r="C212" s="13" t="s">
        <v>868</v>
      </c>
      <c r="D212" s="17"/>
      <c r="E212" s="17"/>
      <c r="F212" s="17"/>
      <c r="G212" s="17"/>
      <c r="H212" s="17"/>
      <c r="I212" s="17"/>
      <c r="J212" s="17"/>
      <c r="K212" s="17"/>
      <c r="L212" s="8" t="s">
        <v>392</v>
      </c>
      <c r="M212" s="9" t="s">
        <v>869</v>
      </c>
      <c r="N212" s="17">
        <v>23100</v>
      </c>
      <c r="O212" s="17">
        <v>0</v>
      </c>
      <c r="P212" s="17">
        <v>0</v>
      </c>
      <c r="Q212" s="17"/>
      <c r="R212" s="17"/>
      <c r="S212" s="17"/>
      <c r="T212" s="17"/>
      <c r="U212" s="17"/>
      <c r="V212" s="17"/>
      <c r="W212" s="17">
        <v>0</v>
      </c>
      <c r="X212" s="17">
        <v>0</v>
      </c>
      <c r="Y212" s="5" t="s">
        <v>632</v>
      </c>
      <c r="Z212" s="17">
        <v>0</v>
      </c>
      <c r="AA212" s="9" t="s">
        <v>870</v>
      </c>
      <c r="AB212" s="9" t="s">
        <v>871</v>
      </c>
      <c r="AC212" s="8" t="s">
        <v>396</v>
      </c>
      <c r="AD212" s="8" t="s">
        <v>397</v>
      </c>
    </row>
    <row r="213" spans="1:30" ht="204" x14ac:dyDescent="0.25">
      <c r="A213" s="5">
        <v>213</v>
      </c>
      <c r="B213" s="5" t="s">
        <v>351</v>
      </c>
      <c r="C213" s="13" t="s">
        <v>872</v>
      </c>
      <c r="D213" s="17"/>
      <c r="E213" s="17"/>
      <c r="F213" s="17"/>
      <c r="G213" s="17"/>
      <c r="H213" s="17"/>
      <c r="I213" s="17"/>
      <c r="J213" s="17"/>
      <c r="K213" s="17"/>
      <c r="L213" s="8" t="s">
        <v>580</v>
      </c>
      <c r="M213" s="9" t="s">
        <v>873</v>
      </c>
      <c r="N213" s="17">
        <v>63150</v>
      </c>
      <c r="O213" s="17">
        <v>0</v>
      </c>
      <c r="P213" s="17">
        <v>0</v>
      </c>
      <c r="Q213" s="17"/>
      <c r="R213" s="17"/>
      <c r="S213" s="17"/>
      <c r="T213" s="17"/>
      <c r="U213" s="17"/>
      <c r="V213" s="17"/>
      <c r="W213" s="17">
        <v>0</v>
      </c>
      <c r="X213" s="17">
        <v>0</v>
      </c>
      <c r="Y213" s="5" t="s">
        <v>394</v>
      </c>
      <c r="Z213" s="17">
        <v>0</v>
      </c>
      <c r="AA213" s="9"/>
      <c r="AB213" s="17"/>
      <c r="AC213" s="8" t="s">
        <v>396</v>
      </c>
      <c r="AD213" s="8" t="s">
        <v>397</v>
      </c>
    </row>
    <row r="214" spans="1:30" ht="240" x14ac:dyDescent="0.25">
      <c r="A214" s="5">
        <v>214</v>
      </c>
      <c r="B214" s="5" t="s">
        <v>352</v>
      </c>
      <c r="C214" s="6" t="s">
        <v>874</v>
      </c>
      <c r="D214" s="17"/>
      <c r="E214" s="17"/>
      <c r="F214" s="17"/>
      <c r="G214" s="17"/>
      <c r="H214" s="17"/>
      <c r="I214" s="17"/>
      <c r="J214" s="17"/>
      <c r="K214" s="17"/>
      <c r="L214" s="8" t="s">
        <v>408</v>
      </c>
      <c r="M214" s="9" t="s">
        <v>875</v>
      </c>
      <c r="N214" s="17">
        <v>1000</v>
      </c>
      <c r="O214" s="17">
        <v>0</v>
      </c>
      <c r="P214" s="17">
        <v>0</v>
      </c>
      <c r="Q214" s="17"/>
      <c r="R214" s="17"/>
      <c r="S214" s="17"/>
      <c r="T214" s="17"/>
      <c r="U214" s="17"/>
      <c r="V214" s="17"/>
      <c r="W214" s="17">
        <v>0</v>
      </c>
      <c r="X214" s="17">
        <v>0</v>
      </c>
      <c r="Y214" s="5" t="s">
        <v>394</v>
      </c>
      <c r="Z214" s="17">
        <v>0</v>
      </c>
      <c r="AA214" s="9"/>
      <c r="AB214" s="17"/>
      <c r="AC214" s="8" t="s">
        <v>396</v>
      </c>
      <c r="AD214" s="8" t="s">
        <v>397</v>
      </c>
    </row>
    <row r="215" spans="1:30" ht="276" x14ac:dyDescent="0.25">
      <c r="A215" s="5">
        <v>215</v>
      </c>
      <c r="B215" s="5" t="s">
        <v>155</v>
      </c>
      <c r="C215" s="6" t="s">
        <v>876</v>
      </c>
      <c r="D215" s="17"/>
      <c r="E215" s="17"/>
      <c r="F215" s="17"/>
      <c r="G215" s="17"/>
      <c r="H215" s="17"/>
      <c r="I215" s="17"/>
      <c r="J215" s="17"/>
      <c r="K215" s="17"/>
      <c r="L215" s="8" t="s">
        <v>408</v>
      </c>
      <c r="M215" s="9" t="s">
        <v>877</v>
      </c>
      <c r="N215" s="17">
        <v>3500</v>
      </c>
      <c r="O215" s="17">
        <v>0</v>
      </c>
      <c r="P215" s="17">
        <v>0</v>
      </c>
      <c r="Q215" s="17"/>
      <c r="R215" s="17"/>
      <c r="S215" s="17"/>
      <c r="T215" s="17"/>
      <c r="U215" s="17"/>
      <c r="V215" s="17"/>
      <c r="W215" s="17">
        <v>0</v>
      </c>
      <c r="X215" s="17">
        <v>0</v>
      </c>
      <c r="Y215" s="5" t="s">
        <v>394</v>
      </c>
      <c r="Z215" s="17">
        <v>0</v>
      </c>
      <c r="AA215" s="9"/>
      <c r="AB215" s="17"/>
      <c r="AC215" s="8" t="s">
        <v>396</v>
      </c>
      <c r="AD215" s="8" t="s">
        <v>397</v>
      </c>
    </row>
    <row r="216" spans="1:30" ht="264" x14ac:dyDescent="0.25">
      <c r="A216" s="5">
        <v>216</v>
      </c>
      <c r="B216" s="5" t="s">
        <v>353</v>
      </c>
      <c r="C216" s="6" t="s">
        <v>878</v>
      </c>
      <c r="D216" s="17"/>
      <c r="E216" s="17"/>
      <c r="F216" s="17"/>
      <c r="G216" s="17"/>
      <c r="H216" s="17"/>
      <c r="I216" s="17"/>
      <c r="J216" s="17"/>
      <c r="K216" s="17"/>
      <c r="L216" s="8" t="s">
        <v>408</v>
      </c>
      <c r="M216" s="9" t="s">
        <v>437</v>
      </c>
      <c r="N216" s="17">
        <v>1250</v>
      </c>
      <c r="O216" s="17">
        <v>0</v>
      </c>
      <c r="P216" s="17">
        <v>0</v>
      </c>
      <c r="Q216" s="17"/>
      <c r="R216" s="17"/>
      <c r="S216" s="17"/>
      <c r="T216" s="17"/>
      <c r="U216" s="17"/>
      <c r="V216" s="17"/>
      <c r="W216" s="17">
        <v>0</v>
      </c>
      <c r="X216" s="17">
        <v>0</v>
      </c>
      <c r="Y216" s="5" t="s">
        <v>394</v>
      </c>
      <c r="Z216" s="17">
        <v>0</v>
      </c>
      <c r="AA216" s="9"/>
      <c r="AB216" s="17"/>
      <c r="AC216" s="8" t="s">
        <v>396</v>
      </c>
      <c r="AD216" s="8" t="s">
        <v>397</v>
      </c>
    </row>
    <row r="217" spans="1:30" ht="252" x14ac:dyDescent="0.25">
      <c r="A217" s="5">
        <v>217</v>
      </c>
      <c r="B217" s="5" t="s">
        <v>156</v>
      </c>
      <c r="C217" s="6" t="s">
        <v>879</v>
      </c>
      <c r="D217" s="17"/>
      <c r="E217" s="17"/>
      <c r="F217" s="17"/>
      <c r="G217" s="17"/>
      <c r="H217" s="17"/>
      <c r="I217" s="17"/>
      <c r="J217" s="17"/>
      <c r="K217" s="17"/>
      <c r="L217" s="8" t="s">
        <v>408</v>
      </c>
      <c r="M217" s="9" t="s">
        <v>880</v>
      </c>
      <c r="N217" s="17"/>
      <c r="O217" s="17">
        <v>0</v>
      </c>
      <c r="P217" s="17">
        <v>0</v>
      </c>
      <c r="Q217" s="17"/>
      <c r="R217" s="17"/>
      <c r="S217" s="17"/>
      <c r="T217" s="17"/>
      <c r="U217" s="17"/>
      <c r="V217" s="17"/>
      <c r="W217" s="17">
        <v>0</v>
      </c>
      <c r="X217" s="17">
        <v>0</v>
      </c>
      <c r="Y217" s="5" t="s">
        <v>394</v>
      </c>
      <c r="Z217" s="17">
        <v>0</v>
      </c>
      <c r="AA217" s="9"/>
      <c r="AB217" s="17"/>
      <c r="AC217" s="8" t="s">
        <v>396</v>
      </c>
      <c r="AD217" s="8" t="s">
        <v>397</v>
      </c>
    </row>
    <row r="218" spans="1:30" ht="252" x14ac:dyDescent="0.25">
      <c r="A218" s="5">
        <v>218</v>
      </c>
      <c r="B218" s="5" t="s">
        <v>157</v>
      </c>
      <c r="C218" s="6" t="s">
        <v>881</v>
      </c>
      <c r="D218" s="17"/>
      <c r="E218" s="17"/>
      <c r="F218" s="17"/>
      <c r="G218" s="17"/>
      <c r="H218" s="17"/>
      <c r="I218" s="17"/>
      <c r="J218" s="17"/>
      <c r="K218" s="17"/>
      <c r="L218" s="8" t="s">
        <v>408</v>
      </c>
      <c r="M218" s="9" t="s">
        <v>882</v>
      </c>
      <c r="N218" s="17"/>
      <c r="O218" s="17">
        <v>0</v>
      </c>
      <c r="P218" s="17">
        <v>0</v>
      </c>
      <c r="Q218" s="17"/>
      <c r="R218" s="17"/>
      <c r="S218" s="17"/>
      <c r="T218" s="17"/>
      <c r="U218" s="17"/>
      <c r="V218" s="17"/>
      <c r="W218" s="17">
        <v>0</v>
      </c>
      <c r="X218" s="17">
        <v>0</v>
      </c>
      <c r="Y218" s="5" t="s">
        <v>394</v>
      </c>
      <c r="Z218" s="17">
        <v>0</v>
      </c>
      <c r="AA218" s="9"/>
      <c r="AB218" s="17"/>
      <c r="AC218" s="8" t="s">
        <v>396</v>
      </c>
      <c r="AD218" s="8" t="s">
        <v>397</v>
      </c>
    </row>
    <row r="219" spans="1:30" ht="276" x14ac:dyDescent="0.25">
      <c r="A219" s="5">
        <v>219</v>
      </c>
      <c r="B219" s="5" t="s">
        <v>158</v>
      </c>
      <c r="C219" s="6" t="s">
        <v>883</v>
      </c>
      <c r="D219" s="17"/>
      <c r="E219" s="17"/>
      <c r="F219" s="17"/>
      <c r="G219" s="17"/>
      <c r="H219" s="17"/>
      <c r="I219" s="17"/>
      <c r="J219" s="17"/>
      <c r="K219" s="17"/>
      <c r="L219" s="8" t="s">
        <v>408</v>
      </c>
      <c r="M219" s="9" t="s">
        <v>884</v>
      </c>
      <c r="N219" s="17"/>
      <c r="O219" s="17">
        <v>0</v>
      </c>
      <c r="P219" s="17">
        <v>0</v>
      </c>
      <c r="Q219" s="17"/>
      <c r="R219" s="17"/>
      <c r="S219" s="17"/>
      <c r="T219" s="17"/>
      <c r="U219" s="17"/>
      <c r="V219" s="17"/>
      <c r="W219" s="17">
        <v>0</v>
      </c>
      <c r="X219" s="17">
        <v>0</v>
      </c>
      <c r="Y219" s="5" t="s">
        <v>394</v>
      </c>
      <c r="Z219" s="17">
        <v>0</v>
      </c>
      <c r="AA219" s="9"/>
      <c r="AB219" s="17"/>
      <c r="AC219" s="8" t="s">
        <v>396</v>
      </c>
      <c r="AD219" s="8" t="s">
        <v>397</v>
      </c>
    </row>
    <row r="220" spans="1:30" ht="108" x14ac:dyDescent="0.25">
      <c r="A220" s="5">
        <v>220</v>
      </c>
      <c r="B220" s="5" t="s">
        <v>159</v>
      </c>
      <c r="C220" s="11" t="s">
        <v>885</v>
      </c>
      <c r="D220" s="17"/>
      <c r="E220" s="17"/>
      <c r="F220" s="17"/>
      <c r="G220" s="17"/>
      <c r="H220" s="17"/>
      <c r="I220" s="17"/>
      <c r="J220" s="17"/>
      <c r="K220" s="17"/>
      <c r="L220" s="8" t="s">
        <v>392</v>
      </c>
      <c r="M220" s="16" t="s">
        <v>886</v>
      </c>
      <c r="N220" s="17">
        <v>14250</v>
      </c>
      <c r="O220" s="17">
        <v>0</v>
      </c>
      <c r="P220" s="17">
        <v>0</v>
      </c>
      <c r="Q220" s="17"/>
      <c r="R220" s="17"/>
      <c r="S220" s="17"/>
      <c r="T220" s="17"/>
      <c r="U220" s="17"/>
      <c r="V220" s="17"/>
      <c r="W220" s="17">
        <v>0</v>
      </c>
      <c r="X220" s="17">
        <v>0</v>
      </c>
      <c r="Y220" s="5" t="s">
        <v>394</v>
      </c>
      <c r="Z220" s="17">
        <v>9</v>
      </c>
      <c r="AA220" s="16" t="s">
        <v>887</v>
      </c>
      <c r="AB220" s="17">
        <v>10880</v>
      </c>
      <c r="AC220" s="8" t="s">
        <v>396</v>
      </c>
      <c r="AD220" s="8" t="s">
        <v>397</v>
      </c>
    </row>
    <row r="221" spans="1:30" ht="144" x14ac:dyDescent="0.25">
      <c r="A221" s="5">
        <v>221</v>
      </c>
      <c r="B221" s="5" t="s">
        <v>161</v>
      </c>
      <c r="C221" s="18" t="s">
        <v>888</v>
      </c>
      <c r="D221" s="17"/>
      <c r="E221" s="17"/>
      <c r="F221" s="17"/>
      <c r="G221" s="17"/>
      <c r="H221" s="17"/>
      <c r="I221" s="17"/>
      <c r="J221" s="17"/>
      <c r="K221" s="17"/>
      <c r="L221" s="8" t="s">
        <v>392</v>
      </c>
      <c r="M221" s="5" t="s">
        <v>889</v>
      </c>
      <c r="N221" s="17">
        <v>250</v>
      </c>
      <c r="O221" s="17">
        <v>1</v>
      </c>
      <c r="P221" s="17">
        <v>1</v>
      </c>
      <c r="Q221" s="17"/>
      <c r="R221" s="17"/>
      <c r="S221" s="17"/>
      <c r="T221" s="17"/>
      <c r="U221" s="17"/>
      <c r="V221" s="17"/>
      <c r="W221" s="17">
        <v>4</v>
      </c>
      <c r="X221" s="17">
        <v>0</v>
      </c>
      <c r="Y221" s="5" t="s">
        <v>394</v>
      </c>
      <c r="Z221" s="17">
        <v>1</v>
      </c>
      <c r="AA221" s="5" t="s">
        <v>890</v>
      </c>
      <c r="AB221" s="17">
        <v>320</v>
      </c>
      <c r="AC221" s="8" t="s">
        <v>396</v>
      </c>
      <c r="AD221" s="8" t="s">
        <v>397</v>
      </c>
    </row>
    <row r="222" spans="1:30" ht="180" x14ac:dyDescent="0.25">
      <c r="A222" s="5">
        <v>222</v>
      </c>
      <c r="B222" s="5" t="s">
        <v>163</v>
      </c>
      <c r="C222" s="6" t="s">
        <v>891</v>
      </c>
      <c r="D222" s="17"/>
      <c r="E222" s="17"/>
      <c r="F222" s="17"/>
      <c r="G222" s="17"/>
      <c r="H222" s="17"/>
      <c r="I222" s="17"/>
      <c r="J222" s="17"/>
      <c r="K222" s="17"/>
      <c r="L222" s="8" t="s">
        <v>392</v>
      </c>
      <c r="M222" s="8" t="s">
        <v>790</v>
      </c>
      <c r="N222" s="17">
        <v>250</v>
      </c>
      <c r="O222" s="17">
        <v>0</v>
      </c>
      <c r="P222" s="17">
        <v>0</v>
      </c>
      <c r="Q222" s="17"/>
      <c r="R222" s="17"/>
      <c r="S222" s="17" t="s">
        <v>778</v>
      </c>
      <c r="T222" s="17">
        <v>4</v>
      </c>
      <c r="U222" s="17"/>
      <c r="V222" s="17"/>
      <c r="W222" s="17">
        <v>0</v>
      </c>
      <c r="X222" s="17">
        <v>0</v>
      </c>
      <c r="Y222" s="5" t="s">
        <v>394</v>
      </c>
      <c r="Z222" s="17">
        <v>1</v>
      </c>
      <c r="AA222" s="8" t="s">
        <v>892</v>
      </c>
      <c r="AB222" s="17">
        <v>250</v>
      </c>
      <c r="AC222" s="8" t="s">
        <v>396</v>
      </c>
      <c r="AD222" s="8" t="s">
        <v>397</v>
      </c>
    </row>
    <row r="223" spans="1:30" ht="264" x14ac:dyDescent="0.25">
      <c r="A223" s="5">
        <v>223</v>
      </c>
      <c r="B223" s="5" t="s">
        <v>165</v>
      </c>
      <c r="C223" s="6" t="s">
        <v>893</v>
      </c>
      <c r="D223" s="17"/>
      <c r="E223" s="17"/>
      <c r="F223" s="17"/>
      <c r="G223" s="17"/>
      <c r="H223" s="17"/>
      <c r="I223" s="17"/>
      <c r="J223" s="17"/>
      <c r="K223" s="17"/>
      <c r="L223" s="8" t="s">
        <v>392</v>
      </c>
      <c r="M223" s="8" t="s">
        <v>748</v>
      </c>
      <c r="N223" s="17">
        <v>2500</v>
      </c>
      <c r="O223" s="17">
        <v>1</v>
      </c>
      <c r="P223" s="17">
        <v>1</v>
      </c>
      <c r="Q223" s="17"/>
      <c r="R223" s="17"/>
      <c r="S223" s="17"/>
      <c r="T223" s="17"/>
      <c r="U223" s="17"/>
      <c r="V223" s="17"/>
      <c r="W223" s="17">
        <v>5</v>
      </c>
      <c r="X223" s="17">
        <v>4</v>
      </c>
      <c r="Y223" s="5" t="s">
        <v>394</v>
      </c>
      <c r="Z223" s="17">
        <v>1</v>
      </c>
      <c r="AA223" s="8" t="s">
        <v>894</v>
      </c>
      <c r="AB223" s="17">
        <v>1010</v>
      </c>
      <c r="AC223" s="8" t="s">
        <v>396</v>
      </c>
      <c r="AD223" s="8" t="s">
        <v>397</v>
      </c>
    </row>
    <row r="224" spans="1:30" ht="120" x14ac:dyDescent="0.25">
      <c r="A224" s="5">
        <v>224</v>
      </c>
      <c r="B224" s="5" t="s">
        <v>355</v>
      </c>
      <c r="C224" s="6" t="s">
        <v>895</v>
      </c>
      <c r="D224" s="17"/>
      <c r="E224" s="17"/>
      <c r="F224" s="17"/>
      <c r="G224" s="17"/>
      <c r="H224" s="17"/>
      <c r="I224" s="17"/>
      <c r="J224" s="17"/>
      <c r="K224" s="17"/>
      <c r="L224" s="8" t="s">
        <v>392</v>
      </c>
      <c r="M224" s="8" t="s">
        <v>896</v>
      </c>
      <c r="N224" s="17">
        <v>9200</v>
      </c>
      <c r="O224" s="17">
        <v>1</v>
      </c>
      <c r="P224" s="17">
        <v>1</v>
      </c>
      <c r="Q224" s="17"/>
      <c r="R224" s="17"/>
      <c r="S224" s="17" t="s">
        <v>778</v>
      </c>
      <c r="T224" s="17">
        <v>11</v>
      </c>
      <c r="U224" s="17"/>
      <c r="V224" s="17"/>
      <c r="W224" s="17">
        <v>7</v>
      </c>
      <c r="X224" s="17">
        <v>13</v>
      </c>
      <c r="Y224" s="5" t="s">
        <v>394</v>
      </c>
      <c r="Z224" s="17">
        <v>4</v>
      </c>
      <c r="AA224" s="8" t="s">
        <v>897</v>
      </c>
      <c r="AB224" s="17">
        <v>5750</v>
      </c>
      <c r="AC224" s="8" t="s">
        <v>396</v>
      </c>
      <c r="AD224" s="8" t="s">
        <v>397</v>
      </c>
    </row>
    <row r="225" spans="1:30" ht="264" x14ac:dyDescent="0.25">
      <c r="A225" s="5">
        <v>225</v>
      </c>
      <c r="B225" s="5" t="s">
        <v>167</v>
      </c>
      <c r="C225" s="6" t="s">
        <v>898</v>
      </c>
      <c r="D225" s="17"/>
      <c r="E225" s="17"/>
      <c r="F225" s="17"/>
      <c r="G225" s="17"/>
      <c r="H225" s="17"/>
      <c r="I225" s="17"/>
      <c r="J225" s="17"/>
      <c r="K225" s="17"/>
      <c r="L225" s="8" t="s">
        <v>392</v>
      </c>
      <c r="M225" s="19" t="s">
        <v>101</v>
      </c>
      <c r="N225" s="17">
        <v>1500</v>
      </c>
      <c r="O225" s="17">
        <v>1</v>
      </c>
      <c r="P225" s="17">
        <v>1</v>
      </c>
      <c r="Q225" s="17"/>
      <c r="R225" s="17"/>
      <c r="S225" s="17"/>
      <c r="T225" s="17"/>
      <c r="U225" s="17"/>
      <c r="V225" s="17"/>
      <c r="W225" s="17">
        <v>5</v>
      </c>
      <c r="X225" s="17">
        <v>0</v>
      </c>
      <c r="Y225" s="5" t="s">
        <v>394</v>
      </c>
      <c r="Z225" s="17">
        <v>5</v>
      </c>
      <c r="AA225" s="19" t="s">
        <v>899</v>
      </c>
      <c r="AB225" s="17">
        <v>1960</v>
      </c>
      <c r="AC225" s="8" t="s">
        <v>396</v>
      </c>
      <c r="AD225" s="8" t="s">
        <v>397</v>
      </c>
    </row>
    <row r="226" spans="1:30" ht="240" x14ac:dyDescent="0.25">
      <c r="A226" s="5">
        <v>226</v>
      </c>
      <c r="B226" s="5" t="s">
        <v>170</v>
      </c>
      <c r="C226" s="6" t="s">
        <v>900</v>
      </c>
      <c r="D226" s="17"/>
      <c r="E226" s="17"/>
      <c r="F226" s="17"/>
      <c r="G226" s="17"/>
      <c r="H226" s="17"/>
      <c r="I226" s="17"/>
      <c r="J226" s="17"/>
      <c r="K226" s="17"/>
      <c r="L226" s="8" t="s">
        <v>392</v>
      </c>
      <c r="M226" s="5" t="s">
        <v>901</v>
      </c>
      <c r="N226" s="17">
        <v>4000</v>
      </c>
      <c r="O226" s="17">
        <v>1</v>
      </c>
      <c r="P226" s="17">
        <v>1</v>
      </c>
      <c r="Q226" s="17"/>
      <c r="R226" s="17"/>
      <c r="S226" s="17" t="s">
        <v>778</v>
      </c>
      <c r="T226" s="17">
        <v>4</v>
      </c>
      <c r="U226" s="17"/>
      <c r="V226" s="17"/>
      <c r="W226" s="17">
        <v>4</v>
      </c>
      <c r="X226" s="17">
        <v>12</v>
      </c>
      <c r="Y226" s="5" t="s">
        <v>394</v>
      </c>
      <c r="Z226" s="17">
        <v>3</v>
      </c>
      <c r="AA226" s="8" t="s">
        <v>902</v>
      </c>
      <c r="AB226" s="17">
        <v>3800</v>
      </c>
      <c r="AC226" s="8" t="s">
        <v>396</v>
      </c>
      <c r="AD226" s="8" t="s">
        <v>397</v>
      </c>
    </row>
    <row r="227" spans="1:30" ht="180" x14ac:dyDescent="0.25">
      <c r="A227" s="5">
        <v>227</v>
      </c>
      <c r="B227" s="5" t="s">
        <v>356</v>
      </c>
      <c r="C227" s="6" t="s">
        <v>903</v>
      </c>
      <c r="D227" s="17"/>
      <c r="E227" s="17"/>
      <c r="F227" s="17"/>
      <c r="G227" s="17"/>
      <c r="H227" s="17"/>
      <c r="I227" s="17"/>
      <c r="J227" s="17"/>
      <c r="K227" s="17"/>
      <c r="L227" s="8" t="s">
        <v>392</v>
      </c>
      <c r="M227" s="8" t="s">
        <v>748</v>
      </c>
      <c r="N227" s="17">
        <v>2500</v>
      </c>
      <c r="O227" s="17">
        <v>1</v>
      </c>
      <c r="P227" s="17">
        <v>1</v>
      </c>
      <c r="Q227" s="17"/>
      <c r="R227" s="17"/>
      <c r="S227" s="17" t="s">
        <v>778</v>
      </c>
      <c r="T227" s="17">
        <v>3</v>
      </c>
      <c r="U227" s="17"/>
      <c r="V227" s="17"/>
      <c r="W227" s="17">
        <v>5</v>
      </c>
      <c r="X227" s="17">
        <v>8</v>
      </c>
      <c r="Y227" s="5" t="s">
        <v>394</v>
      </c>
      <c r="Z227" s="17">
        <v>4</v>
      </c>
      <c r="AA227" s="8" t="s">
        <v>904</v>
      </c>
      <c r="AB227" s="17">
        <v>2000</v>
      </c>
      <c r="AC227" s="8" t="s">
        <v>396</v>
      </c>
      <c r="AD227" s="8" t="s">
        <v>397</v>
      </c>
    </row>
    <row r="228" spans="1:30" ht="216" x14ac:dyDescent="0.25">
      <c r="A228" s="5">
        <v>228</v>
      </c>
      <c r="B228" s="5" t="s">
        <v>171</v>
      </c>
      <c r="C228" s="6" t="s">
        <v>905</v>
      </c>
      <c r="D228" s="17"/>
      <c r="E228" s="17"/>
      <c r="F228" s="17"/>
      <c r="G228" s="17"/>
      <c r="H228" s="17"/>
      <c r="I228" s="17"/>
      <c r="J228" s="17"/>
      <c r="K228" s="17"/>
      <c r="L228" s="8" t="s">
        <v>392</v>
      </c>
      <c r="M228" s="5" t="s">
        <v>423</v>
      </c>
      <c r="N228" s="17">
        <v>2000</v>
      </c>
      <c r="O228" s="17">
        <v>0</v>
      </c>
      <c r="P228" s="17">
        <v>0</v>
      </c>
      <c r="Q228" s="17"/>
      <c r="R228" s="17"/>
      <c r="S228" s="17"/>
      <c r="T228" s="17"/>
      <c r="U228" s="17"/>
      <c r="V228" s="17"/>
      <c r="W228" s="17">
        <v>0</v>
      </c>
      <c r="X228" s="17">
        <v>0</v>
      </c>
      <c r="Y228" s="5" t="s">
        <v>394</v>
      </c>
      <c r="Z228" s="17">
        <v>1</v>
      </c>
      <c r="AA228" s="5" t="s">
        <v>906</v>
      </c>
      <c r="AB228" s="17">
        <v>500</v>
      </c>
      <c r="AC228" s="8" t="s">
        <v>396</v>
      </c>
      <c r="AD228" s="8" t="s">
        <v>397</v>
      </c>
    </row>
    <row r="229" spans="1:30" ht="216" x14ac:dyDescent="0.25">
      <c r="A229" s="5">
        <v>229</v>
      </c>
      <c r="B229" s="5" t="s">
        <v>172</v>
      </c>
      <c r="C229" s="6" t="s">
        <v>905</v>
      </c>
      <c r="D229" s="17"/>
      <c r="E229" s="17"/>
      <c r="F229" s="17"/>
      <c r="G229" s="17"/>
      <c r="H229" s="17"/>
      <c r="I229" s="17"/>
      <c r="J229" s="17"/>
      <c r="K229" s="17"/>
      <c r="L229" s="8" t="s">
        <v>392</v>
      </c>
      <c r="M229" s="5" t="s">
        <v>505</v>
      </c>
      <c r="N229" s="17">
        <v>3200</v>
      </c>
      <c r="O229" s="17">
        <v>1</v>
      </c>
      <c r="P229" s="17">
        <v>1</v>
      </c>
      <c r="Q229" s="17"/>
      <c r="R229" s="17"/>
      <c r="S229" s="17"/>
      <c r="T229" s="17"/>
      <c r="U229" s="17"/>
      <c r="V229" s="17"/>
      <c r="W229" s="17">
        <v>9</v>
      </c>
      <c r="X229" s="17">
        <v>0</v>
      </c>
      <c r="Y229" s="5" t="s">
        <v>394</v>
      </c>
      <c r="Z229" s="17">
        <v>1</v>
      </c>
      <c r="AA229" s="5" t="s">
        <v>431</v>
      </c>
      <c r="AB229" s="17">
        <v>1500</v>
      </c>
      <c r="AC229" s="8" t="s">
        <v>396</v>
      </c>
      <c r="AD229" s="8" t="s">
        <v>397</v>
      </c>
    </row>
    <row r="230" spans="1:30" ht="204" x14ac:dyDescent="0.25">
      <c r="A230" s="5">
        <v>230</v>
      </c>
      <c r="B230" s="5" t="s">
        <v>174</v>
      </c>
      <c r="C230" s="6" t="s">
        <v>907</v>
      </c>
      <c r="D230" s="17"/>
      <c r="E230" s="17"/>
      <c r="F230" s="17"/>
      <c r="G230" s="17"/>
      <c r="H230" s="17"/>
      <c r="I230" s="17"/>
      <c r="J230" s="17"/>
      <c r="K230" s="17"/>
      <c r="L230" s="8" t="s">
        <v>392</v>
      </c>
      <c r="M230" s="5" t="s">
        <v>901</v>
      </c>
      <c r="N230" s="17">
        <v>4000</v>
      </c>
      <c r="O230" s="17">
        <v>1</v>
      </c>
      <c r="P230" s="17">
        <v>1</v>
      </c>
      <c r="Q230" s="17"/>
      <c r="R230" s="17"/>
      <c r="S230" s="17"/>
      <c r="T230" s="17"/>
      <c r="U230" s="17">
        <v>8</v>
      </c>
      <c r="V230" s="17"/>
      <c r="W230" s="17">
        <v>12</v>
      </c>
      <c r="X230" s="17">
        <v>0</v>
      </c>
      <c r="Y230" s="5" t="s">
        <v>394</v>
      </c>
      <c r="Z230" s="17">
        <v>4</v>
      </c>
      <c r="AA230" s="5" t="s">
        <v>908</v>
      </c>
      <c r="AB230" s="17">
        <v>2500</v>
      </c>
      <c r="AC230" s="8" t="s">
        <v>396</v>
      </c>
      <c r="AD230" s="8" t="s">
        <v>397</v>
      </c>
    </row>
    <row r="231" spans="1:30" ht="252" x14ac:dyDescent="0.25">
      <c r="A231" s="5">
        <v>231</v>
      </c>
      <c r="B231" s="5" t="s">
        <v>175</v>
      </c>
      <c r="C231" s="6" t="s">
        <v>909</v>
      </c>
      <c r="D231" s="17"/>
      <c r="E231" s="17"/>
      <c r="F231" s="17"/>
      <c r="G231" s="17"/>
      <c r="H231" s="17"/>
      <c r="I231" s="17"/>
      <c r="J231" s="17"/>
      <c r="K231" s="17"/>
      <c r="L231" s="8" t="s">
        <v>392</v>
      </c>
      <c r="M231" s="5" t="s">
        <v>24</v>
      </c>
      <c r="N231" s="17">
        <v>5000</v>
      </c>
      <c r="O231" s="17">
        <v>1</v>
      </c>
      <c r="P231" s="17">
        <v>1</v>
      </c>
      <c r="Q231" s="17"/>
      <c r="R231" s="17"/>
      <c r="S231" s="17"/>
      <c r="T231" s="17"/>
      <c r="U231" s="17"/>
      <c r="V231" s="17"/>
      <c r="W231" s="17">
        <v>7</v>
      </c>
      <c r="X231" s="17">
        <v>0</v>
      </c>
      <c r="Y231" s="5" t="s">
        <v>394</v>
      </c>
      <c r="Z231" s="17">
        <v>3</v>
      </c>
      <c r="AA231" s="5" t="s">
        <v>910</v>
      </c>
      <c r="AB231" s="17">
        <v>5226</v>
      </c>
      <c r="AC231" s="8" t="s">
        <v>396</v>
      </c>
      <c r="AD231" s="8" t="s">
        <v>397</v>
      </c>
    </row>
    <row r="232" spans="1:30" ht="252" x14ac:dyDescent="0.25">
      <c r="A232" s="5">
        <v>232</v>
      </c>
      <c r="B232" s="5" t="s">
        <v>176</v>
      </c>
      <c r="C232" s="6" t="s">
        <v>911</v>
      </c>
      <c r="D232" s="17"/>
      <c r="E232" s="17"/>
      <c r="F232" s="17"/>
      <c r="G232" s="17"/>
      <c r="H232" s="17"/>
      <c r="I232" s="17"/>
      <c r="J232" s="17"/>
      <c r="K232" s="17"/>
      <c r="L232" s="8" t="s">
        <v>392</v>
      </c>
      <c r="M232" s="20" t="s">
        <v>447</v>
      </c>
      <c r="N232" s="17">
        <v>6000</v>
      </c>
      <c r="O232" s="17">
        <v>1</v>
      </c>
      <c r="P232" s="17">
        <v>2</v>
      </c>
      <c r="Q232" s="17"/>
      <c r="R232" s="17"/>
      <c r="S232" s="17"/>
      <c r="T232" s="17"/>
      <c r="U232" s="17"/>
      <c r="V232" s="17"/>
      <c r="W232" s="17">
        <v>10</v>
      </c>
      <c r="X232" s="17">
        <v>0</v>
      </c>
      <c r="Y232" s="5" t="s">
        <v>394</v>
      </c>
      <c r="Z232" s="17">
        <v>4</v>
      </c>
      <c r="AA232" s="20" t="s">
        <v>912</v>
      </c>
      <c r="AB232" s="17">
        <v>5800</v>
      </c>
      <c r="AC232" s="8" t="s">
        <v>396</v>
      </c>
      <c r="AD232" s="8" t="s">
        <v>397</v>
      </c>
    </row>
    <row r="233" spans="1:30" ht="204" x14ac:dyDescent="0.25">
      <c r="A233" s="5">
        <v>233</v>
      </c>
      <c r="B233" s="5" t="s">
        <v>357</v>
      </c>
      <c r="C233" s="18" t="s">
        <v>913</v>
      </c>
      <c r="D233" s="17"/>
      <c r="E233" s="17"/>
      <c r="F233" s="17"/>
      <c r="G233" s="17"/>
      <c r="H233" s="17"/>
      <c r="I233" s="17"/>
      <c r="J233" s="17"/>
      <c r="K233" s="17"/>
      <c r="L233" s="8" t="s">
        <v>392</v>
      </c>
      <c r="M233" s="20" t="s">
        <v>56</v>
      </c>
      <c r="N233" s="17">
        <v>2500</v>
      </c>
      <c r="O233" s="17">
        <v>1</v>
      </c>
      <c r="P233" s="17">
        <v>1</v>
      </c>
      <c r="Q233" s="17"/>
      <c r="R233" s="17"/>
      <c r="S233" s="17"/>
      <c r="T233" s="17"/>
      <c r="U233" s="17"/>
      <c r="V233" s="17"/>
      <c r="W233" s="17">
        <v>7</v>
      </c>
      <c r="X233" s="17">
        <v>0</v>
      </c>
      <c r="Y233" s="5" t="s">
        <v>394</v>
      </c>
      <c r="Z233" s="17">
        <v>2</v>
      </c>
      <c r="AA233" s="20" t="s">
        <v>914</v>
      </c>
      <c r="AB233" s="17">
        <v>2510</v>
      </c>
      <c r="AC233" s="8" t="s">
        <v>396</v>
      </c>
      <c r="AD233" s="8" t="s">
        <v>397</v>
      </c>
    </row>
    <row r="234" spans="1:30" ht="168" x14ac:dyDescent="0.25">
      <c r="A234" s="5">
        <v>234</v>
      </c>
      <c r="B234" s="5" t="s">
        <v>177</v>
      </c>
      <c r="C234" s="18" t="s">
        <v>915</v>
      </c>
      <c r="D234" s="17"/>
      <c r="E234" s="17"/>
      <c r="F234" s="17"/>
      <c r="G234" s="17"/>
      <c r="H234" s="17"/>
      <c r="I234" s="17"/>
      <c r="J234" s="17"/>
      <c r="K234" s="17"/>
      <c r="L234" s="8" t="s">
        <v>392</v>
      </c>
      <c r="M234" s="20" t="s">
        <v>748</v>
      </c>
      <c r="N234" s="17">
        <v>2500</v>
      </c>
      <c r="O234" s="17">
        <v>1</v>
      </c>
      <c r="P234" s="17">
        <v>1</v>
      </c>
      <c r="Q234" s="17"/>
      <c r="R234" s="17"/>
      <c r="S234" s="17"/>
      <c r="T234" s="17"/>
      <c r="U234" s="17"/>
      <c r="V234" s="17"/>
      <c r="W234" s="17">
        <v>4</v>
      </c>
      <c r="X234" s="17">
        <v>0</v>
      </c>
      <c r="Y234" s="5" t="s">
        <v>394</v>
      </c>
      <c r="Z234" s="17">
        <v>3</v>
      </c>
      <c r="AA234" s="20" t="s">
        <v>916</v>
      </c>
      <c r="AB234" s="17">
        <v>2250</v>
      </c>
      <c r="AC234" s="8" t="s">
        <v>396</v>
      </c>
      <c r="AD234" s="8" t="s">
        <v>397</v>
      </c>
    </row>
    <row r="235" spans="1:30" ht="192" x14ac:dyDescent="0.25">
      <c r="A235" s="5">
        <v>235</v>
      </c>
      <c r="B235" s="5" t="s">
        <v>358</v>
      </c>
      <c r="C235" s="18" t="s">
        <v>917</v>
      </c>
      <c r="D235" s="17"/>
      <c r="E235" s="17"/>
      <c r="F235" s="17"/>
      <c r="G235" s="17"/>
      <c r="H235" s="17"/>
      <c r="I235" s="17"/>
      <c r="J235" s="17"/>
      <c r="K235" s="17"/>
      <c r="L235" s="8" t="s">
        <v>408</v>
      </c>
      <c r="M235" s="5"/>
      <c r="N235" s="17"/>
      <c r="O235" s="17">
        <v>0</v>
      </c>
      <c r="P235" s="17">
        <v>0</v>
      </c>
      <c r="Q235" s="17"/>
      <c r="R235" s="17"/>
      <c r="S235" s="17"/>
      <c r="T235" s="17"/>
      <c r="U235" s="17"/>
      <c r="V235" s="17"/>
      <c r="W235" s="17">
        <v>0</v>
      </c>
      <c r="X235" s="17">
        <v>0</v>
      </c>
      <c r="Y235" s="5" t="s">
        <v>394</v>
      </c>
      <c r="Z235" s="17">
        <v>1</v>
      </c>
      <c r="AA235" s="20" t="s">
        <v>688</v>
      </c>
      <c r="AB235" s="17">
        <v>625</v>
      </c>
      <c r="AC235" s="8" t="s">
        <v>396</v>
      </c>
      <c r="AD235" s="8" t="s">
        <v>397</v>
      </c>
    </row>
    <row r="236" spans="1:30" ht="264" x14ac:dyDescent="0.25">
      <c r="A236" s="5">
        <v>236</v>
      </c>
      <c r="B236" s="5" t="s">
        <v>359</v>
      </c>
      <c r="C236" s="18" t="s">
        <v>918</v>
      </c>
      <c r="D236" s="17"/>
      <c r="E236" s="17"/>
      <c r="F236" s="17"/>
      <c r="G236" s="17"/>
      <c r="H236" s="17"/>
      <c r="I236" s="17"/>
      <c r="J236" s="17"/>
      <c r="K236" s="17"/>
      <c r="L236" s="8" t="s">
        <v>392</v>
      </c>
      <c r="M236" s="5" t="s">
        <v>505</v>
      </c>
      <c r="N236" s="17">
        <v>3200</v>
      </c>
      <c r="O236" s="17">
        <v>1</v>
      </c>
      <c r="P236" s="17">
        <v>1</v>
      </c>
      <c r="Q236" s="17"/>
      <c r="R236" s="17"/>
      <c r="S236" s="17"/>
      <c r="T236" s="17"/>
      <c r="U236" s="17"/>
      <c r="V236" s="17"/>
      <c r="W236" s="17">
        <v>7</v>
      </c>
      <c r="X236" s="17">
        <v>0</v>
      </c>
      <c r="Y236" s="5" t="s">
        <v>394</v>
      </c>
      <c r="Z236" s="17">
        <v>4</v>
      </c>
      <c r="AA236" s="20" t="s">
        <v>919</v>
      </c>
      <c r="AB236" s="17">
        <v>4040</v>
      </c>
      <c r="AC236" s="8" t="s">
        <v>396</v>
      </c>
      <c r="AD236" s="8" t="s">
        <v>397</v>
      </c>
    </row>
    <row r="237" spans="1:30" ht="372" x14ac:dyDescent="0.25">
      <c r="A237" s="5">
        <v>237</v>
      </c>
      <c r="B237" s="5" t="s">
        <v>360</v>
      </c>
      <c r="C237" s="18" t="s">
        <v>920</v>
      </c>
      <c r="D237" s="17"/>
      <c r="E237" s="17"/>
      <c r="F237" s="17"/>
      <c r="G237" s="17"/>
      <c r="H237" s="17"/>
      <c r="I237" s="17"/>
      <c r="J237" s="17"/>
      <c r="K237" s="17"/>
      <c r="L237" s="8" t="s">
        <v>392</v>
      </c>
      <c r="M237" s="5" t="s">
        <v>505</v>
      </c>
      <c r="N237" s="17">
        <v>3200</v>
      </c>
      <c r="O237" s="17">
        <v>1</v>
      </c>
      <c r="P237" s="17">
        <v>1</v>
      </c>
      <c r="Q237" s="17"/>
      <c r="R237" s="17"/>
      <c r="S237" s="17"/>
      <c r="T237" s="17"/>
      <c r="U237" s="17"/>
      <c r="V237" s="17"/>
      <c r="W237" s="17">
        <v>6</v>
      </c>
      <c r="X237" s="17">
        <v>0</v>
      </c>
      <c r="Y237" s="5" t="s">
        <v>394</v>
      </c>
      <c r="Z237" s="17">
        <v>3</v>
      </c>
      <c r="AA237" s="20" t="s">
        <v>921</v>
      </c>
      <c r="AB237" s="17">
        <v>4500</v>
      </c>
      <c r="AC237" s="8" t="s">
        <v>396</v>
      </c>
      <c r="AD237" s="8" t="s">
        <v>397</v>
      </c>
    </row>
    <row r="238" spans="1:30" ht="228" x14ac:dyDescent="0.25">
      <c r="A238" s="5">
        <v>238</v>
      </c>
      <c r="B238" s="5" t="s">
        <v>178</v>
      </c>
      <c r="C238" s="18" t="s">
        <v>922</v>
      </c>
      <c r="D238" s="17"/>
      <c r="E238" s="17"/>
      <c r="F238" s="17"/>
      <c r="G238" s="17"/>
      <c r="H238" s="17"/>
      <c r="I238" s="17"/>
      <c r="J238" s="17"/>
      <c r="K238" s="17"/>
      <c r="L238" s="8" t="s">
        <v>392</v>
      </c>
      <c r="M238" s="5" t="s">
        <v>415</v>
      </c>
      <c r="N238" s="17">
        <v>4000</v>
      </c>
      <c r="O238" s="17">
        <v>1</v>
      </c>
      <c r="P238" s="17">
        <v>1</v>
      </c>
      <c r="Q238" s="17"/>
      <c r="R238" s="17"/>
      <c r="S238" s="17"/>
      <c r="T238" s="17"/>
      <c r="U238" s="17"/>
      <c r="V238" s="17"/>
      <c r="W238" s="17">
        <v>7</v>
      </c>
      <c r="X238" s="17">
        <v>0</v>
      </c>
      <c r="Y238" s="5" t="s">
        <v>394</v>
      </c>
      <c r="Z238" s="17">
        <v>1</v>
      </c>
      <c r="AA238" s="20" t="s">
        <v>423</v>
      </c>
      <c r="AB238" s="17">
        <v>2000</v>
      </c>
      <c r="AC238" s="8" t="s">
        <v>396</v>
      </c>
      <c r="AD238" s="8" t="s">
        <v>397</v>
      </c>
    </row>
    <row r="239" spans="1:30" ht="240" x14ac:dyDescent="0.25">
      <c r="A239" s="5">
        <v>239</v>
      </c>
      <c r="B239" s="5" t="s">
        <v>179</v>
      </c>
      <c r="C239" s="18" t="s">
        <v>923</v>
      </c>
      <c r="D239" s="17"/>
      <c r="E239" s="17"/>
      <c r="F239" s="17"/>
      <c r="G239" s="17"/>
      <c r="H239" s="17"/>
      <c r="I239" s="17"/>
      <c r="J239" s="17"/>
      <c r="K239" s="17"/>
      <c r="L239" s="8" t="s">
        <v>392</v>
      </c>
      <c r="M239" s="8" t="s">
        <v>924</v>
      </c>
      <c r="N239" s="17">
        <v>10750</v>
      </c>
      <c r="O239" s="17">
        <v>1</v>
      </c>
      <c r="P239" s="17">
        <v>2</v>
      </c>
      <c r="Q239" s="17"/>
      <c r="R239" s="17"/>
      <c r="S239" s="17"/>
      <c r="T239" s="17"/>
      <c r="U239" s="17"/>
      <c r="V239" s="17"/>
      <c r="W239" s="17">
        <v>7</v>
      </c>
      <c r="X239" s="17">
        <v>0</v>
      </c>
      <c r="Y239" s="5" t="s">
        <v>394</v>
      </c>
      <c r="Z239" s="17">
        <v>2</v>
      </c>
      <c r="AA239" s="20" t="s">
        <v>465</v>
      </c>
      <c r="AB239" s="17">
        <v>3000</v>
      </c>
      <c r="AC239" s="8" t="s">
        <v>396</v>
      </c>
      <c r="AD239" s="8" t="s">
        <v>397</v>
      </c>
    </row>
    <row r="240" spans="1:30" ht="204" x14ac:dyDescent="0.25">
      <c r="A240" s="5">
        <v>240</v>
      </c>
      <c r="B240" s="5" t="s">
        <v>181</v>
      </c>
      <c r="C240" s="18" t="s">
        <v>925</v>
      </c>
      <c r="D240" s="17"/>
      <c r="E240" s="17"/>
      <c r="F240" s="17"/>
      <c r="G240" s="17"/>
      <c r="H240" s="17"/>
      <c r="I240" s="17"/>
      <c r="J240" s="17"/>
      <c r="K240" s="17"/>
      <c r="L240" s="8" t="s">
        <v>392</v>
      </c>
      <c r="M240" s="5" t="s">
        <v>24</v>
      </c>
      <c r="N240" s="17">
        <v>5000</v>
      </c>
      <c r="O240" s="17">
        <v>1</v>
      </c>
      <c r="P240" s="17">
        <v>1</v>
      </c>
      <c r="Q240" s="17"/>
      <c r="R240" s="17"/>
      <c r="S240" s="17"/>
      <c r="T240" s="17"/>
      <c r="U240" s="17"/>
      <c r="V240" s="17"/>
      <c r="W240" s="17">
        <v>10</v>
      </c>
      <c r="X240" s="17">
        <v>0</v>
      </c>
      <c r="Y240" s="5" t="s">
        <v>394</v>
      </c>
      <c r="Z240" s="17">
        <v>3</v>
      </c>
      <c r="AA240" s="20" t="s">
        <v>926</v>
      </c>
      <c r="AB240" s="17">
        <v>3750</v>
      </c>
      <c r="AC240" s="8" t="s">
        <v>396</v>
      </c>
      <c r="AD240" s="8" t="s">
        <v>397</v>
      </c>
    </row>
    <row r="241" spans="1:30" ht="252" x14ac:dyDescent="0.25">
      <c r="A241" s="5">
        <v>241</v>
      </c>
      <c r="B241" s="5" t="s">
        <v>182</v>
      </c>
      <c r="C241" s="18" t="s">
        <v>927</v>
      </c>
      <c r="D241" s="17"/>
      <c r="E241" s="17"/>
      <c r="F241" s="17"/>
      <c r="G241" s="17"/>
      <c r="H241" s="17"/>
      <c r="I241" s="17"/>
      <c r="J241" s="17"/>
      <c r="K241" s="17"/>
      <c r="L241" s="8" t="s">
        <v>392</v>
      </c>
      <c r="M241" s="5" t="s">
        <v>162</v>
      </c>
      <c r="N241" s="17">
        <v>2000</v>
      </c>
      <c r="O241" s="17">
        <v>1</v>
      </c>
      <c r="P241" s="17">
        <v>1</v>
      </c>
      <c r="Q241" s="17"/>
      <c r="R241" s="17"/>
      <c r="S241" s="17"/>
      <c r="T241" s="17"/>
      <c r="U241" s="17"/>
      <c r="V241" s="17"/>
      <c r="W241" s="17">
        <v>4</v>
      </c>
      <c r="X241" s="17">
        <v>0</v>
      </c>
      <c r="Y241" s="5" t="s">
        <v>394</v>
      </c>
      <c r="Z241" s="17">
        <v>0</v>
      </c>
      <c r="AA241" s="20" t="s">
        <v>928</v>
      </c>
      <c r="AB241" s="17"/>
      <c r="AC241" s="8" t="s">
        <v>396</v>
      </c>
      <c r="AD241" s="8" t="s">
        <v>397</v>
      </c>
    </row>
    <row r="242" spans="1:30" ht="180" x14ac:dyDescent="0.25">
      <c r="A242" s="5">
        <v>242</v>
      </c>
      <c r="B242" s="5" t="s">
        <v>183</v>
      </c>
      <c r="C242" s="18" t="s">
        <v>929</v>
      </c>
      <c r="D242" s="17"/>
      <c r="E242" s="17"/>
      <c r="F242" s="17"/>
      <c r="G242" s="17"/>
      <c r="H242" s="17"/>
      <c r="I242" s="17"/>
      <c r="J242" s="17"/>
      <c r="K242" s="17"/>
      <c r="L242" s="8" t="s">
        <v>408</v>
      </c>
      <c r="M242" s="5"/>
      <c r="N242" s="17"/>
      <c r="O242" s="17">
        <v>0</v>
      </c>
      <c r="P242" s="17">
        <v>0</v>
      </c>
      <c r="Q242" s="17"/>
      <c r="R242" s="17"/>
      <c r="S242" s="17"/>
      <c r="T242" s="17"/>
      <c r="U242" s="17"/>
      <c r="V242" s="17"/>
      <c r="W242" s="17">
        <v>0</v>
      </c>
      <c r="X242" s="17">
        <v>0</v>
      </c>
      <c r="Y242" s="5" t="s">
        <v>394</v>
      </c>
      <c r="Z242" s="17">
        <v>1</v>
      </c>
      <c r="AA242" s="20" t="s">
        <v>930</v>
      </c>
      <c r="AB242" s="17">
        <v>725</v>
      </c>
      <c r="AC242" s="8" t="s">
        <v>396</v>
      </c>
      <c r="AD242" s="8" t="s">
        <v>397</v>
      </c>
    </row>
    <row r="243" spans="1:30" ht="180" x14ac:dyDescent="0.25">
      <c r="A243" s="5">
        <v>243</v>
      </c>
      <c r="B243" s="5" t="s">
        <v>184</v>
      </c>
      <c r="C243" s="6" t="s">
        <v>931</v>
      </c>
      <c r="D243" s="17"/>
      <c r="E243" s="17"/>
      <c r="F243" s="17"/>
      <c r="G243" s="17"/>
      <c r="H243" s="17"/>
      <c r="I243" s="17"/>
      <c r="J243" s="17"/>
      <c r="K243" s="17"/>
      <c r="L243" s="8" t="s">
        <v>392</v>
      </c>
      <c r="M243" s="5" t="s">
        <v>402</v>
      </c>
      <c r="N243" s="17">
        <v>10000</v>
      </c>
      <c r="O243" s="17">
        <v>1</v>
      </c>
      <c r="P243" s="17">
        <v>1</v>
      </c>
      <c r="Q243" s="17"/>
      <c r="R243" s="17"/>
      <c r="S243" s="17"/>
      <c r="T243" s="17"/>
      <c r="U243" s="17"/>
      <c r="V243" s="17"/>
      <c r="W243" s="17">
        <v>5</v>
      </c>
      <c r="X243" s="17">
        <v>0</v>
      </c>
      <c r="Y243" s="5" t="s">
        <v>394</v>
      </c>
      <c r="Z243" s="17">
        <v>4</v>
      </c>
      <c r="AA243" s="20" t="s">
        <v>932</v>
      </c>
      <c r="AB243" s="17">
        <v>12000</v>
      </c>
      <c r="AC243" s="8" t="s">
        <v>396</v>
      </c>
      <c r="AD243" s="8" t="s">
        <v>397</v>
      </c>
    </row>
    <row r="244" spans="1:30" ht="180" x14ac:dyDescent="0.25">
      <c r="A244" s="5">
        <v>244</v>
      </c>
      <c r="B244" s="5" t="s">
        <v>185</v>
      </c>
      <c r="C244" s="6" t="s">
        <v>931</v>
      </c>
      <c r="D244" s="17"/>
      <c r="E244" s="17"/>
      <c r="F244" s="17"/>
      <c r="G244" s="17"/>
      <c r="H244" s="17"/>
      <c r="I244" s="17"/>
      <c r="J244" s="17"/>
      <c r="K244" s="17"/>
      <c r="L244" s="8" t="s">
        <v>392</v>
      </c>
      <c r="M244" s="5" t="s">
        <v>402</v>
      </c>
      <c r="N244" s="17">
        <v>10000</v>
      </c>
      <c r="O244" s="17">
        <v>1</v>
      </c>
      <c r="P244" s="17">
        <v>1</v>
      </c>
      <c r="Q244" s="17"/>
      <c r="R244" s="17"/>
      <c r="S244" s="17"/>
      <c r="T244" s="17"/>
      <c r="U244" s="17"/>
      <c r="V244" s="17"/>
      <c r="W244" s="17">
        <v>5</v>
      </c>
      <c r="X244" s="17">
        <v>0</v>
      </c>
      <c r="Y244" s="5" t="s">
        <v>394</v>
      </c>
      <c r="Z244" s="17">
        <v>4</v>
      </c>
      <c r="AA244" s="20" t="s">
        <v>932</v>
      </c>
      <c r="AB244" s="17">
        <v>12000</v>
      </c>
      <c r="AC244" s="8" t="s">
        <v>396</v>
      </c>
      <c r="AD244" s="8" t="s">
        <v>397</v>
      </c>
    </row>
    <row r="245" spans="1:30" ht="168" x14ac:dyDescent="0.25">
      <c r="A245" s="5">
        <v>245</v>
      </c>
      <c r="B245" s="5" t="s">
        <v>186</v>
      </c>
      <c r="C245" s="6" t="s">
        <v>933</v>
      </c>
      <c r="D245" s="17"/>
      <c r="E245" s="17"/>
      <c r="F245" s="17"/>
      <c r="G245" s="17"/>
      <c r="H245" s="17"/>
      <c r="I245" s="17"/>
      <c r="J245" s="17"/>
      <c r="K245" s="17"/>
      <c r="L245" s="8" t="s">
        <v>392</v>
      </c>
      <c r="M245" s="21" t="s">
        <v>934</v>
      </c>
      <c r="N245" s="17">
        <v>1250</v>
      </c>
      <c r="O245" s="17">
        <v>1</v>
      </c>
      <c r="P245" s="17">
        <v>2</v>
      </c>
      <c r="Q245" s="17"/>
      <c r="R245" s="17"/>
      <c r="S245" s="17"/>
      <c r="T245" s="17"/>
      <c r="U245" s="17"/>
      <c r="V245" s="17"/>
      <c r="W245" s="17">
        <v>5</v>
      </c>
      <c r="X245" s="17">
        <v>0</v>
      </c>
      <c r="Y245" s="5" t="s">
        <v>394</v>
      </c>
      <c r="Z245" s="17">
        <v>1</v>
      </c>
      <c r="AA245" s="20" t="s">
        <v>894</v>
      </c>
      <c r="AB245" s="17">
        <v>1010</v>
      </c>
      <c r="AC245" s="8" t="s">
        <v>396</v>
      </c>
      <c r="AD245" s="8" t="s">
        <v>397</v>
      </c>
    </row>
    <row r="246" spans="1:30" ht="168" x14ac:dyDescent="0.25">
      <c r="A246" s="5">
        <v>246</v>
      </c>
      <c r="B246" s="5" t="s">
        <v>187</v>
      </c>
      <c r="C246" s="6" t="s">
        <v>933</v>
      </c>
      <c r="D246" s="17"/>
      <c r="E246" s="17"/>
      <c r="F246" s="17"/>
      <c r="G246" s="17"/>
      <c r="H246" s="17"/>
      <c r="I246" s="17"/>
      <c r="J246" s="17"/>
      <c r="K246" s="17"/>
      <c r="L246" s="8" t="s">
        <v>392</v>
      </c>
      <c r="M246" s="21" t="s">
        <v>935</v>
      </c>
      <c r="N246" s="22">
        <v>5000</v>
      </c>
      <c r="O246" s="17">
        <v>1</v>
      </c>
      <c r="P246" s="17">
        <v>2</v>
      </c>
      <c r="Q246" s="17"/>
      <c r="R246" s="17"/>
      <c r="S246" s="17"/>
      <c r="T246" s="17"/>
      <c r="U246" s="17"/>
      <c r="V246" s="17"/>
      <c r="W246" s="17">
        <v>10</v>
      </c>
      <c r="X246" s="17">
        <v>0</v>
      </c>
      <c r="Y246" s="5" t="s">
        <v>394</v>
      </c>
      <c r="Z246" s="17">
        <v>4</v>
      </c>
      <c r="AA246" s="21" t="s">
        <v>936</v>
      </c>
      <c r="AB246" s="17">
        <v>4040</v>
      </c>
      <c r="AC246" s="8" t="s">
        <v>396</v>
      </c>
      <c r="AD246" s="8" t="s">
        <v>397</v>
      </c>
    </row>
    <row r="247" spans="1:30" ht="168" x14ac:dyDescent="0.25">
      <c r="A247" s="5">
        <v>247</v>
      </c>
      <c r="B247" s="5" t="s">
        <v>188</v>
      </c>
      <c r="C247" s="6" t="s">
        <v>933</v>
      </c>
      <c r="D247" s="17"/>
      <c r="E247" s="17"/>
      <c r="F247" s="17"/>
      <c r="G247" s="17"/>
      <c r="H247" s="17"/>
      <c r="I247" s="17"/>
      <c r="J247" s="17"/>
      <c r="K247" s="17"/>
      <c r="L247" s="8" t="s">
        <v>392</v>
      </c>
      <c r="M247" s="21" t="s">
        <v>935</v>
      </c>
      <c r="N247" s="22">
        <v>5000</v>
      </c>
      <c r="O247" s="17">
        <v>1</v>
      </c>
      <c r="P247" s="17">
        <v>2</v>
      </c>
      <c r="Q247" s="17"/>
      <c r="R247" s="17"/>
      <c r="S247" s="17"/>
      <c r="T247" s="17"/>
      <c r="U247" s="17"/>
      <c r="V247" s="17"/>
      <c r="W247" s="17">
        <v>10</v>
      </c>
      <c r="X247" s="17">
        <v>0</v>
      </c>
      <c r="Y247" s="5" t="s">
        <v>394</v>
      </c>
      <c r="Z247" s="17">
        <v>2</v>
      </c>
      <c r="AA247" s="20" t="s">
        <v>465</v>
      </c>
      <c r="AB247" s="17">
        <v>3000</v>
      </c>
      <c r="AC247" s="8" t="s">
        <v>396</v>
      </c>
      <c r="AD247" s="8" t="s">
        <v>397</v>
      </c>
    </row>
    <row r="248" spans="1:30" ht="276" x14ac:dyDescent="0.25">
      <c r="A248" s="5">
        <v>248</v>
      </c>
      <c r="B248" s="5" t="s">
        <v>189</v>
      </c>
      <c r="C248" s="6" t="s">
        <v>937</v>
      </c>
      <c r="D248" s="17"/>
      <c r="E248" s="17"/>
      <c r="F248" s="17"/>
      <c r="G248" s="17"/>
      <c r="H248" s="17"/>
      <c r="I248" s="17"/>
      <c r="J248" s="17"/>
      <c r="K248" s="17"/>
      <c r="L248" s="8" t="s">
        <v>392</v>
      </c>
      <c r="M248" s="5" t="s">
        <v>16</v>
      </c>
      <c r="N248" s="22">
        <v>6000</v>
      </c>
      <c r="O248" s="17">
        <v>1</v>
      </c>
      <c r="P248" s="17">
        <v>2</v>
      </c>
      <c r="Q248" s="17"/>
      <c r="R248" s="17"/>
      <c r="S248" s="17"/>
      <c r="T248" s="17"/>
      <c r="U248" s="17"/>
      <c r="V248" s="17"/>
      <c r="W248" s="17">
        <v>0</v>
      </c>
      <c r="X248" s="17">
        <v>0</v>
      </c>
      <c r="Y248" s="5" t="s">
        <v>394</v>
      </c>
      <c r="Z248" s="17">
        <v>0</v>
      </c>
      <c r="AA248" s="20"/>
      <c r="AB248" s="17"/>
      <c r="AC248" s="8" t="s">
        <v>396</v>
      </c>
      <c r="AD248" s="8" t="s">
        <v>397</v>
      </c>
    </row>
    <row r="249" spans="1:30" ht="264" x14ac:dyDescent="0.25">
      <c r="A249" s="5">
        <v>249</v>
      </c>
      <c r="B249" s="5" t="s">
        <v>190</v>
      </c>
      <c r="C249" s="6" t="s">
        <v>938</v>
      </c>
      <c r="D249" s="17"/>
      <c r="E249" s="17"/>
      <c r="F249" s="17"/>
      <c r="G249" s="17"/>
      <c r="H249" s="17"/>
      <c r="I249" s="17"/>
      <c r="J249" s="17"/>
      <c r="K249" s="17"/>
      <c r="L249" s="8" t="s">
        <v>392</v>
      </c>
      <c r="M249" s="23" t="s">
        <v>939</v>
      </c>
      <c r="N249" s="22">
        <v>5600</v>
      </c>
      <c r="O249" s="17">
        <v>1</v>
      </c>
      <c r="P249" s="17">
        <v>1</v>
      </c>
      <c r="Q249" s="17"/>
      <c r="R249" s="17"/>
      <c r="S249" s="17"/>
      <c r="T249" s="17"/>
      <c r="U249" s="17"/>
      <c r="V249" s="17"/>
      <c r="W249" s="17">
        <v>0</v>
      </c>
      <c r="X249" s="17">
        <v>0</v>
      </c>
      <c r="Y249" s="5" t="s">
        <v>394</v>
      </c>
      <c r="Z249" s="17">
        <v>0</v>
      </c>
      <c r="AA249" s="20"/>
      <c r="AB249" s="17"/>
      <c r="AC249" s="8" t="s">
        <v>396</v>
      </c>
      <c r="AD249" s="8" t="s">
        <v>397</v>
      </c>
    </row>
    <row r="250" spans="1:30" ht="120" x14ac:dyDescent="0.25">
      <c r="A250" s="5">
        <v>250</v>
      </c>
      <c r="B250" s="5" t="s">
        <v>191</v>
      </c>
      <c r="C250" s="6" t="s">
        <v>940</v>
      </c>
      <c r="D250" s="17"/>
      <c r="E250" s="17"/>
      <c r="F250" s="17"/>
      <c r="G250" s="17"/>
      <c r="H250" s="17"/>
      <c r="I250" s="17"/>
      <c r="J250" s="17"/>
      <c r="K250" s="17"/>
      <c r="L250" s="8" t="s">
        <v>392</v>
      </c>
      <c r="M250" s="23" t="s">
        <v>941</v>
      </c>
      <c r="N250" s="22">
        <v>1000</v>
      </c>
      <c r="O250" s="17">
        <v>1</v>
      </c>
      <c r="P250" s="17">
        <v>1</v>
      </c>
      <c r="Q250" s="17"/>
      <c r="R250" s="17"/>
      <c r="S250" s="17"/>
      <c r="T250" s="17"/>
      <c r="U250" s="17"/>
      <c r="V250" s="17"/>
      <c r="W250" s="17">
        <v>0</v>
      </c>
      <c r="X250" s="17">
        <v>0</v>
      </c>
      <c r="Y250" s="5" t="s">
        <v>394</v>
      </c>
      <c r="Z250" s="17">
        <v>0</v>
      </c>
      <c r="AA250" s="20"/>
      <c r="AB250" s="17"/>
      <c r="AC250" s="8" t="s">
        <v>396</v>
      </c>
      <c r="AD250" s="8" t="s">
        <v>397</v>
      </c>
    </row>
    <row r="251" spans="1:30" ht="132" x14ac:dyDescent="0.25">
      <c r="A251" s="5">
        <v>251</v>
      </c>
      <c r="B251" s="5" t="s">
        <v>192</v>
      </c>
      <c r="C251" s="6" t="s">
        <v>942</v>
      </c>
      <c r="D251" s="17"/>
      <c r="E251" s="17"/>
      <c r="F251" s="17"/>
      <c r="G251" s="17"/>
      <c r="H251" s="17"/>
      <c r="I251" s="17"/>
      <c r="J251" s="17"/>
      <c r="K251" s="17"/>
      <c r="L251" s="8" t="s">
        <v>392</v>
      </c>
      <c r="M251" s="23" t="s">
        <v>943</v>
      </c>
      <c r="N251" s="22">
        <v>1500</v>
      </c>
      <c r="O251" s="17">
        <v>1</v>
      </c>
      <c r="P251" s="17">
        <v>1</v>
      </c>
      <c r="Q251" s="17"/>
      <c r="R251" s="17"/>
      <c r="S251" s="17"/>
      <c r="T251" s="17"/>
      <c r="U251" s="17"/>
      <c r="V251" s="17"/>
      <c r="W251" s="17">
        <v>0</v>
      </c>
      <c r="X251" s="17">
        <v>0</v>
      </c>
      <c r="Y251" s="5" t="s">
        <v>394</v>
      </c>
      <c r="Z251" s="17">
        <v>0</v>
      </c>
      <c r="AA251" s="20"/>
      <c r="AB251" s="17"/>
      <c r="AC251" s="8" t="s">
        <v>396</v>
      </c>
      <c r="AD251" s="8" t="s">
        <v>397</v>
      </c>
    </row>
    <row r="252" spans="1:30" ht="276" x14ac:dyDescent="0.25">
      <c r="A252" s="5">
        <v>252</v>
      </c>
      <c r="B252" s="5" t="s">
        <v>193</v>
      </c>
      <c r="C252" s="6" t="s">
        <v>944</v>
      </c>
      <c r="D252" s="17"/>
      <c r="E252" s="17"/>
      <c r="F252" s="17"/>
      <c r="G252" s="17"/>
      <c r="H252" s="17"/>
      <c r="I252" s="17"/>
      <c r="J252" s="17"/>
      <c r="K252" s="17"/>
      <c r="L252" s="8" t="s">
        <v>392</v>
      </c>
      <c r="M252" s="24" t="s">
        <v>166</v>
      </c>
      <c r="N252" s="22">
        <v>1250</v>
      </c>
      <c r="O252" s="17">
        <v>1</v>
      </c>
      <c r="P252" s="17">
        <v>1</v>
      </c>
      <c r="Q252" s="17"/>
      <c r="R252" s="17"/>
      <c r="S252" s="17"/>
      <c r="T252" s="17"/>
      <c r="U252" s="17"/>
      <c r="V252" s="17"/>
      <c r="W252" s="17">
        <v>5</v>
      </c>
      <c r="X252" s="17">
        <v>0</v>
      </c>
      <c r="Y252" s="5" t="s">
        <v>394</v>
      </c>
      <c r="Z252" s="17">
        <v>2</v>
      </c>
      <c r="AA252" s="20" t="s">
        <v>945</v>
      </c>
      <c r="AB252" s="17">
        <v>1250</v>
      </c>
      <c r="AC252" s="8" t="s">
        <v>396</v>
      </c>
      <c r="AD252" s="8" t="s">
        <v>397</v>
      </c>
    </row>
    <row r="253" spans="1:30" ht="216" x14ac:dyDescent="0.25">
      <c r="A253" s="5">
        <v>253</v>
      </c>
      <c r="B253" s="5" t="s">
        <v>194</v>
      </c>
      <c r="C253" s="18" t="s">
        <v>946</v>
      </c>
      <c r="D253" s="17"/>
      <c r="E253" s="17"/>
      <c r="F253" s="17"/>
      <c r="G253" s="17"/>
      <c r="H253" s="17"/>
      <c r="I253" s="17"/>
      <c r="J253" s="17"/>
      <c r="K253" s="17"/>
      <c r="L253" s="8" t="s">
        <v>392</v>
      </c>
      <c r="M253" s="25" t="s">
        <v>947</v>
      </c>
      <c r="N253" s="22">
        <v>6400</v>
      </c>
      <c r="O253" s="17">
        <v>1</v>
      </c>
      <c r="P253" s="17">
        <v>1</v>
      </c>
      <c r="Q253" s="17"/>
      <c r="R253" s="17"/>
      <c r="S253" s="17"/>
      <c r="T253" s="17"/>
      <c r="U253" s="17"/>
      <c r="V253" s="17"/>
      <c r="W253" s="17">
        <v>12</v>
      </c>
      <c r="X253" s="17">
        <v>0</v>
      </c>
      <c r="Y253" s="5" t="s">
        <v>394</v>
      </c>
      <c r="Z253" s="17">
        <v>4</v>
      </c>
      <c r="AA253" s="25" t="s">
        <v>947</v>
      </c>
      <c r="AB253" s="17">
        <v>6400</v>
      </c>
      <c r="AC253" s="8" t="s">
        <v>396</v>
      </c>
      <c r="AD253" s="8" t="s">
        <v>397</v>
      </c>
    </row>
    <row r="254" spans="1:30" ht="348" x14ac:dyDescent="0.25">
      <c r="A254" s="5">
        <v>254</v>
      </c>
      <c r="B254" s="5" t="s">
        <v>195</v>
      </c>
      <c r="C254" s="6" t="s">
        <v>767</v>
      </c>
      <c r="D254" s="17"/>
      <c r="E254" s="17"/>
      <c r="F254" s="17"/>
      <c r="G254" s="17"/>
      <c r="H254" s="17"/>
      <c r="I254" s="17"/>
      <c r="J254" s="17"/>
      <c r="K254" s="17"/>
      <c r="L254" s="8" t="s">
        <v>392</v>
      </c>
      <c r="M254" s="25" t="s">
        <v>143</v>
      </c>
      <c r="N254" s="22">
        <v>100</v>
      </c>
      <c r="O254" s="17">
        <v>1</v>
      </c>
      <c r="P254" s="17">
        <v>1</v>
      </c>
      <c r="Q254" s="17"/>
      <c r="R254" s="17"/>
      <c r="S254" s="17"/>
      <c r="T254" s="17"/>
      <c r="U254" s="17"/>
      <c r="V254" s="17"/>
      <c r="W254" s="17">
        <v>2</v>
      </c>
      <c r="X254" s="17">
        <v>0</v>
      </c>
      <c r="Y254" s="5" t="s">
        <v>394</v>
      </c>
      <c r="Z254" s="17">
        <v>1</v>
      </c>
      <c r="AA254" s="25" t="s">
        <v>90</v>
      </c>
      <c r="AB254" s="17">
        <v>82.5</v>
      </c>
      <c r="AC254" s="8" t="s">
        <v>396</v>
      </c>
      <c r="AD254" s="8" t="s">
        <v>397</v>
      </c>
    </row>
    <row r="255" spans="1:30" ht="132" x14ac:dyDescent="0.25">
      <c r="A255" s="5">
        <v>255</v>
      </c>
      <c r="B255" s="5" t="s">
        <v>361</v>
      </c>
      <c r="C255" s="18" t="s">
        <v>948</v>
      </c>
      <c r="D255" s="17"/>
      <c r="E255" s="17"/>
      <c r="F255" s="17"/>
      <c r="G255" s="17"/>
      <c r="H255" s="17"/>
      <c r="I255" s="17"/>
      <c r="J255" s="17"/>
      <c r="K255" s="17"/>
      <c r="L255" s="8" t="s">
        <v>392</v>
      </c>
      <c r="M255" s="11" t="s">
        <v>949</v>
      </c>
      <c r="N255" s="22">
        <v>3200</v>
      </c>
      <c r="O255" s="17">
        <v>1</v>
      </c>
      <c r="P255" s="17">
        <v>1</v>
      </c>
      <c r="Q255" s="17"/>
      <c r="R255" s="17"/>
      <c r="S255" s="17"/>
      <c r="T255" s="17"/>
      <c r="U255" s="17"/>
      <c r="V255" s="17"/>
      <c r="W255" s="17">
        <v>0</v>
      </c>
      <c r="X255" s="17">
        <v>0</v>
      </c>
      <c r="Y255" s="5" t="s">
        <v>394</v>
      </c>
      <c r="Z255" s="17">
        <v>0</v>
      </c>
      <c r="AA255" s="26"/>
      <c r="AB255" s="17"/>
      <c r="AC255" s="8" t="s">
        <v>396</v>
      </c>
      <c r="AD255" s="8" t="s">
        <v>397</v>
      </c>
    </row>
    <row r="256" spans="1:30" ht="156" x14ac:dyDescent="0.25">
      <c r="A256" s="5">
        <v>256</v>
      </c>
      <c r="B256" s="5" t="s">
        <v>196</v>
      </c>
      <c r="C256" s="18" t="s">
        <v>950</v>
      </c>
      <c r="D256" s="17"/>
      <c r="E256" s="17"/>
      <c r="F256" s="17"/>
      <c r="G256" s="17"/>
      <c r="H256" s="17"/>
      <c r="I256" s="17"/>
      <c r="J256" s="17"/>
      <c r="K256" s="17"/>
      <c r="L256" s="8" t="s">
        <v>392</v>
      </c>
      <c r="M256" s="9" t="s">
        <v>951</v>
      </c>
      <c r="N256" s="22">
        <v>2850</v>
      </c>
      <c r="O256" s="17">
        <v>1</v>
      </c>
      <c r="P256" s="17">
        <v>1</v>
      </c>
      <c r="Q256" s="17"/>
      <c r="R256" s="17"/>
      <c r="S256" s="17"/>
      <c r="T256" s="17"/>
      <c r="U256" s="17"/>
      <c r="V256" s="17"/>
      <c r="W256" s="17">
        <v>0</v>
      </c>
      <c r="X256" s="17">
        <v>0</v>
      </c>
      <c r="Y256" s="5" t="s">
        <v>394</v>
      </c>
      <c r="Z256" s="17">
        <v>0</v>
      </c>
      <c r="AA256" s="26"/>
      <c r="AB256" s="17"/>
      <c r="AC256" s="8" t="s">
        <v>396</v>
      </c>
      <c r="AD256" s="8" t="s">
        <v>397</v>
      </c>
    </row>
    <row r="257" spans="1:30" ht="120" x14ac:dyDescent="0.25">
      <c r="A257" s="5">
        <v>257</v>
      </c>
      <c r="B257" s="5" t="s">
        <v>197</v>
      </c>
      <c r="C257" s="6" t="s">
        <v>952</v>
      </c>
      <c r="D257" s="17"/>
      <c r="E257" s="17"/>
      <c r="F257" s="17"/>
      <c r="G257" s="17"/>
      <c r="H257" s="17"/>
      <c r="I257" s="17"/>
      <c r="J257" s="17"/>
      <c r="K257" s="17"/>
      <c r="L257" s="8" t="s">
        <v>392</v>
      </c>
      <c r="M257" s="26" t="s">
        <v>953</v>
      </c>
      <c r="N257" s="22">
        <v>2000</v>
      </c>
      <c r="O257" s="17">
        <v>1</v>
      </c>
      <c r="P257" s="17">
        <v>1</v>
      </c>
      <c r="Q257" s="17"/>
      <c r="R257" s="17"/>
      <c r="S257" s="17" t="s">
        <v>778</v>
      </c>
      <c r="T257" s="17">
        <v>3</v>
      </c>
      <c r="U257" s="17"/>
      <c r="V257" s="17"/>
      <c r="W257" s="17">
        <v>4</v>
      </c>
      <c r="X257" s="17">
        <v>6</v>
      </c>
      <c r="Y257" s="5" t="s">
        <v>394</v>
      </c>
      <c r="Z257" s="17">
        <v>2</v>
      </c>
      <c r="AA257" s="26" t="s">
        <v>169</v>
      </c>
      <c r="AB257" s="17">
        <v>1000</v>
      </c>
      <c r="AC257" s="8" t="s">
        <v>396</v>
      </c>
      <c r="AD257" s="8" t="s">
        <v>397</v>
      </c>
    </row>
    <row r="258" spans="1:30" ht="144" x14ac:dyDescent="0.25">
      <c r="A258" s="5">
        <v>258</v>
      </c>
      <c r="B258" s="5" t="s">
        <v>198</v>
      </c>
      <c r="C258" s="6" t="s">
        <v>954</v>
      </c>
      <c r="D258" s="17"/>
      <c r="E258" s="17"/>
      <c r="F258" s="17"/>
      <c r="G258" s="17"/>
      <c r="H258" s="17"/>
      <c r="I258" s="17"/>
      <c r="J258" s="17"/>
      <c r="K258" s="17"/>
      <c r="L258" s="8" t="s">
        <v>408</v>
      </c>
      <c r="M258" s="26"/>
      <c r="N258" s="17"/>
      <c r="O258" s="17">
        <v>0</v>
      </c>
      <c r="P258" s="17">
        <v>0</v>
      </c>
      <c r="Q258" s="17"/>
      <c r="R258" s="17"/>
      <c r="S258" s="17"/>
      <c r="T258" s="17"/>
      <c r="U258" s="17"/>
      <c r="V258" s="17"/>
      <c r="W258" s="17">
        <v>1</v>
      </c>
      <c r="X258" s="17">
        <v>2</v>
      </c>
      <c r="Y258" s="5" t="s">
        <v>394</v>
      </c>
      <c r="Z258" s="17">
        <v>0</v>
      </c>
      <c r="AA258" s="26"/>
      <c r="AB258" s="17"/>
      <c r="AC258" s="8" t="s">
        <v>396</v>
      </c>
      <c r="AD258" s="8" t="s">
        <v>397</v>
      </c>
    </row>
    <row r="259" spans="1:30" ht="204" x14ac:dyDescent="0.25">
      <c r="A259" s="5">
        <v>259</v>
      </c>
      <c r="B259" s="5" t="s">
        <v>362</v>
      </c>
      <c r="C259" s="6" t="s">
        <v>955</v>
      </c>
      <c r="D259" s="17"/>
      <c r="E259" s="17"/>
      <c r="F259" s="17"/>
      <c r="G259" s="17"/>
      <c r="H259" s="17"/>
      <c r="I259" s="17"/>
      <c r="J259" s="17"/>
      <c r="K259" s="17"/>
      <c r="L259" s="8" t="s">
        <v>392</v>
      </c>
      <c r="M259" s="25" t="s">
        <v>956</v>
      </c>
      <c r="N259" s="17">
        <v>53313</v>
      </c>
      <c r="O259" s="17">
        <v>0</v>
      </c>
      <c r="P259" s="17">
        <v>0</v>
      </c>
      <c r="Q259" s="17"/>
      <c r="R259" s="17"/>
      <c r="S259" s="17"/>
      <c r="T259" s="17"/>
      <c r="U259" s="17"/>
      <c r="V259" s="17"/>
      <c r="W259" s="17">
        <v>0</v>
      </c>
      <c r="X259" s="17">
        <v>0</v>
      </c>
      <c r="Y259" s="5" t="s">
        <v>394</v>
      </c>
      <c r="Z259" s="17">
        <v>7</v>
      </c>
      <c r="AA259" s="9" t="s">
        <v>957</v>
      </c>
      <c r="AB259" s="17">
        <v>3875</v>
      </c>
      <c r="AC259" s="8" t="s">
        <v>396</v>
      </c>
      <c r="AD259" s="8" t="s">
        <v>397</v>
      </c>
    </row>
    <row r="260" spans="1:30" ht="108" x14ac:dyDescent="0.25">
      <c r="A260" s="5">
        <v>260</v>
      </c>
      <c r="B260" s="5" t="s">
        <v>199</v>
      </c>
      <c r="C260" s="6" t="s">
        <v>854</v>
      </c>
      <c r="D260" s="17"/>
      <c r="E260" s="17"/>
      <c r="F260" s="17"/>
      <c r="G260" s="17"/>
      <c r="H260" s="17"/>
      <c r="I260" s="17"/>
      <c r="J260" s="17"/>
      <c r="K260" s="17"/>
      <c r="L260" s="8" t="s">
        <v>392</v>
      </c>
      <c r="M260" s="25" t="s">
        <v>293</v>
      </c>
      <c r="N260" s="17">
        <v>2000</v>
      </c>
      <c r="O260" s="17">
        <v>1</v>
      </c>
      <c r="P260" s="17">
        <v>1</v>
      </c>
      <c r="Q260" s="17"/>
      <c r="R260" s="17"/>
      <c r="S260" s="17"/>
      <c r="T260" s="17"/>
      <c r="U260" s="17"/>
      <c r="V260" s="17"/>
      <c r="W260" s="17">
        <v>3</v>
      </c>
      <c r="X260" s="17">
        <v>0</v>
      </c>
      <c r="Y260" s="5" t="s">
        <v>394</v>
      </c>
      <c r="Z260" s="17">
        <v>1</v>
      </c>
      <c r="AA260" s="26" t="s">
        <v>339</v>
      </c>
      <c r="AB260" s="17">
        <v>500</v>
      </c>
      <c r="AC260" s="8" t="s">
        <v>396</v>
      </c>
      <c r="AD260" s="8" t="s">
        <v>397</v>
      </c>
    </row>
    <row r="261" spans="1:30" ht="132" x14ac:dyDescent="0.25">
      <c r="A261" s="5">
        <v>261</v>
      </c>
      <c r="B261" s="5" t="s">
        <v>200</v>
      </c>
      <c r="C261" s="18" t="s">
        <v>958</v>
      </c>
      <c r="D261" s="17"/>
      <c r="E261" s="17"/>
      <c r="F261" s="17"/>
      <c r="G261" s="17"/>
      <c r="H261" s="17"/>
      <c r="I261" s="17"/>
      <c r="J261" s="17"/>
      <c r="K261" s="17"/>
      <c r="L261" s="8" t="s">
        <v>392</v>
      </c>
      <c r="M261" s="21" t="s">
        <v>959</v>
      </c>
      <c r="N261" s="17">
        <v>4000</v>
      </c>
      <c r="O261" s="17">
        <v>1</v>
      </c>
      <c r="P261" s="17">
        <v>1</v>
      </c>
      <c r="Q261" s="17"/>
      <c r="R261" s="17"/>
      <c r="S261" s="17"/>
      <c r="T261" s="17"/>
      <c r="U261" s="17"/>
      <c r="V261" s="17"/>
      <c r="W261" s="17">
        <v>12</v>
      </c>
      <c r="X261" s="17">
        <v>0</v>
      </c>
      <c r="Y261" s="5" t="s">
        <v>394</v>
      </c>
      <c r="Z261" s="17">
        <v>3</v>
      </c>
      <c r="AA261" s="21" t="s">
        <v>960</v>
      </c>
      <c r="AB261" s="17">
        <v>3510</v>
      </c>
      <c r="AC261" s="8" t="s">
        <v>396</v>
      </c>
      <c r="AD261" s="8" t="s">
        <v>397</v>
      </c>
    </row>
    <row r="262" spans="1:30" ht="228.75" x14ac:dyDescent="0.25">
      <c r="A262" s="5">
        <v>262</v>
      </c>
      <c r="B262" s="5" t="s">
        <v>201</v>
      </c>
      <c r="C262" s="18" t="s">
        <v>961</v>
      </c>
      <c r="D262" s="17"/>
      <c r="E262" s="17"/>
      <c r="F262" s="17"/>
      <c r="G262" s="17"/>
      <c r="H262" s="17"/>
      <c r="I262" s="17"/>
      <c r="J262" s="17"/>
      <c r="K262" s="17"/>
      <c r="L262" s="8" t="s">
        <v>580</v>
      </c>
      <c r="M262" s="21" t="s">
        <v>962</v>
      </c>
      <c r="N262" s="17">
        <v>43760</v>
      </c>
      <c r="O262" s="17">
        <v>0</v>
      </c>
      <c r="P262" s="17">
        <v>0</v>
      </c>
      <c r="Q262" s="17"/>
      <c r="R262" s="17"/>
      <c r="S262" s="17"/>
      <c r="T262" s="17"/>
      <c r="U262" s="17"/>
      <c r="V262" s="17"/>
      <c r="W262" s="17">
        <v>0</v>
      </c>
      <c r="X262" s="17">
        <v>0</v>
      </c>
      <c r="Y262" s="5" t="s">
        <v>636</v>
      </c>
      <c r="Z262" s="17">
        <v>3</v>
      </c>
      <c r="AA262" s="21" t="s">
        <v>963</v>
      </c>
      <c r="AB262" s="9" t="s">
        <v>964</v>
      </c>
      <c r="AC262" s="8" t="s">
        <v>396</v>
      </c>
      <c r="AD262" s="8" t="s">
        <v>397</v>
      </c>
    </row>
    <row r="263" spans="1:30" ht="180" x14ac:dyDescent="0.25">
      <c r="A263" s="5">
        <v>263</v>
      </c>
      <c r="B263" s="5" t="s">
        <v>202</v>
      </c>
      <c r="C263" s="6" t="s">
        <v>965</v>
      </c>
      <c r="D263" s="17"/>
      <c r="E263" s="17"/>
      <c r="F263" s="17"/>
      <c r="G263" s="17"/>
      <c r="H263" s="17"/>
      <c r="I263" s="17"/>
      <c r="J263" s="17"/>
      <c r="K263" s="17"/>
      <c r="L263" s="8" t="s">
        <v>392</v>
      </c>
      <c r="M263" s="21" t="s">
        <v>966</v>
      </c>
      <c r="N263" s="17">
        <v>7500</v>
      </c>
      <c r="O263" s="17">
        <v>1</v>
      </c>
      <c r="P263" s="17">
        <v>1</v>
      </c>
      <c r="Q263" s="17"/>
      <c r="R263" s="17"/>
      <c r="S263" s="17"/>
      <c r="T263" s="17"/>
      <c r="U263" s="17"/>
      <c r="V263" s="17"/>
      <c r="W263" s="17">
        <v>5</v>
      </c>
      <c r="X263" s="17">
        <v>0</v>
      </c>
      <c r="Y263" s="5" t="s">
        <v>394</v>
      </c>
      <c r="Z263" s="17">
        <v>3</v>
      </c>
      <c r="AA263" s="21" t="s">
        <v>967</v>
      </c>
      <c r="AB263" s="17">
        <v>6000</v>
      </c>
      <c r="AC263" s="8" t="s">
        <v>396</v>
      </c>
      <c r="AD263" s="8" t="s">
        <v>397</v>
      </c>
    </row>
    <row r="264" spans="1:30" ht="180" x14ac:dyDescent="0.25">
      <c r="A264" s="5">
        <v>264</v>
      </c>
      <c r="B264" s="5" t="s">
        <v>203</v>
      </c>
      <c r="C264" s="6" t="s">
        <v>965</v>
      </c>
      <c r="D264" s="17"/>
      <c r="E264" s="17"/>
      <c r="F264" s="17"/>
      <c r="G264" s="17"/>
      <c r="H264" s="17"/>
      <c r="I264" s="17"/>
      <c r="J264" s="17"/>
      <c r="K264" s="17"/>
      <c r="L264" s="8" t="s">
        <v>392</v>
      </c>
      <c r="M264" s="21" t="s">
        <v>966</v>
      </c>
      <c r="N264" s="17">
        <v>7500</v>
      </c>
      <c r="O264" s="17">
        <v>1</v>
      </c>
      <c r="P264" s="17">
        <v>1</v>
      </c>
      <c r="Q264" s="17"/>
      <c r="R264" s="17"/>
      <c r="S264" s="17"/>
      <c r="T264" s="17"/>
      <c r="U264" s="17"/>
      <c r="V264" s="17"/>
      <c r="W264" s="17">
        <v>4</v>
      </c>
      <c r="X264" s="17">
        <v>0</v>
      </c>
      <c r="Y264" s="5" t="s">
        <v>394</v>
      </c>
      <c r="Z264" s="17">
        <v>3</v>
      </c>
      <c r="AA264" s="21" t="s">
        <v>967</v>
      </c>
      <c r="AB264" s="17">
        <v>6000</v>
      </c>
      <c r="AC264" s="8" t="s">
        <v>396</v>
      </c>
      <c r="AD264" s="8" t="s">
        <v>397</v>
      </c>
    </row>
    <row r="265" spans="1:30" ht="156" x14ac:dyDescent="0.25">
      <c r="A265" s="5">
        <v>265</v>
      </c>
      <c r="B265" s="5" t="s">
        <v>363</v>
      </c>
      <c r="C265" s="6" t="s">
        <v>968</v>
      </c>
      <c r="D265" s="17"/>
      <c r="E265" s="17"/>
      <c r="F265" s="17"/>
      <c r="G265" s="17"/>
      <c r="H265" s="17"/>
      <c r="I265" s="17"/>
      <c r="J265" s="17"/>
      <c r="K265" s="17"/>
      <c r="L265" s="8" t="s">
        <v>392</v>
      </c>
      <c r="M265" s="21" t="s">
        <v>969</v>
      </c>
      <c r="N265" s="17">
        <v>1250</v>
      </c>
      <c r="O265" s="17">
        <v>1</v>
      </c>
      <c r="P265" s="17">
        <v>1</v>
      </c>
      <c r="Q265" s="17"/>
      <c r="R265" s="17"/>
      <c r="S265" s="17"/>
      <c r="T265" s="17"/>
      <c r="U265" s="17"/>
      <c r="V265" s="17"/>
      <c r="W265" s="17">
        <v>6</v>
      </c>
      <c r="X265" s="17">
        <v>0</v>
      </c>
      <c r="Y265" s="5" t="s">
        <v>394</v>
      </c>
      <c r="Z265" s="17">
        <v>1</v>
      </c>
      <c r="AA265" s="5" t="s">
        <v>970</v>
      </c>
      <c r="AB265" s="17">
        <v>500</v>
      </c>
      <c r="AC265" s="8" t="s">
        <v>396</v>
      </c>
      <c r="AD265" s="8" t="s">
        <v>397</v>
      </c>
    </row>
    <row r="266" spans="1:30" ht="204" x14ac:dyDescent="0.25">
      <c r="A266" s="5">
        <v>266</v>
      </c>
      <c r="B266" s="5" t="s">
        <v>364</v>
      </c>
      <c r="C266" s="6" t="s">
        <v>971</v>
      </c>
      <c r="D266" s="17"/>
      <c r="E266" s="17"/>
      <c r="F266" s="17"/>
      <c r="G266" s="17"/>
      <c r="H266" s="17"/>
      <c r="I266" s="17"/>
      <c r="J266" s="17"/>
      <c r="K266" s="17"/>
      <c r="L266" s="8" t="s">
        <v>408</v>
      </c>
      <c r="M266" s="5"/>
      <c r="N266" s="17"/>
      <c r="O266" s="17">
        <v>0</v>
      </c>
      <c r="P266" s="17">
        <v>0</v>
      </c>
      <c r="Q266" s="17"/>
      <c r="R266" s="17"/>
      <c r="S266" s="17"/>
      <c r="T266" s="17"/>
      <c r="U266" s="17"/>
      <c r="V266" s="17"/>
      <c r="W266" s="17">
        <v>0</v>
      </c>
      <c r="X266" s="17">
        <v>0</v>
      </c>
      <c r="Y266" s="5" t="s">
        <v>394</v>
      </c>
      <c r="Z266" s="17">
        <v>1</v>
      </c>
      <c r="AA266" s="21" t="s">
        <v>972</v>
      </c>
      <c r="AB266" s="17">
        <v>250</v>
      </c>
      <c r="AC266" s="8" t="s">
        <v>396</v>
      </c>
      <c r="AD266" s="8" t="s">
        <v>397</v>
      </c>
    </row>
    <row r="267" spans="1:30" ht="192" x14ac:dyDescent="0.25">
      <c r="A267" s="5">
        <v>267</v>
      </c>
      <c r="B267" s="5" t="s">
        <v>365</v>
      </c>
      <c r="C267" s="6" t="s">
        <v>973</v>
      </c>
      <c r="D267" s="17"/>
      <c r="E267" s="17"/>
      <c r="F267" s="17"/>
      <c r="G267" s="17"/>
      <c r="H267" s="17"/>
      <c r="I267" s="17"/>
      <c r="J267" s="17"/>
      <c r="K267" s="17"/>
      <c r="L267" s="8" t="s">
        <v>408</v>
      </c>
      <c r="M267" s="5"/>
      <c r="N267" s="17"/>
      <c r="O267" s="17">
        <v>0</v>
      </c>
      <c r="P267" s="17">
        <v>0</v>
      </c>
      <c r="Q267" s="17"/>
      <c r="R267" s="17"/>
      <c r="S267" s="17"/>
      <c r="T267" s="17"/>
      <c r="U267" s="17"/>
      <c r="V267" s="17"/>
      <c r="W267" s="17">
        <v>0</v>
      </c>
      <c r="X267" s="17">
        <v>0</v>
      </c>
      <c r="Y267" s="5" t="s">
        <v>394</v>
      </c>
      <c r="Z267" s="17">
        <v>2</v>
      </c>
      <c r="AA267" s="8" t="s">
        <v>974</v>
      </c>
      <c r="AB267" s="17">
        <v>1325</v>
      </c>
      <c r="AC267" s="8" t="s">
        <v>396</v>
      </c>
      <c r="AD267" s="8" t="s">
        <v>397</v>
      </c>
    </row>
    <row r="268" spans="1:30" ht="240" x14ac:dyDescent="0.25">
      <c r="A268" s="5">
        <v>268</v>
      </c>
      <c r="B268" s="5" t="s">
        <v>366</v>
      </c>
      <c r="C268" s="6" t="s">
        <v>975</v>
      </c>
      <c r="D268" s="17"/>
      <c r="E268" s="17"/>
      <c r="F268" s="17"/>
      <c r="G268" s="17"/>
      <c r="H268" s="17"/>
      <c r="I268" s="17"/>
      <c r="J268" s="17"/>
      <c r="K268" s="17"/>
      <c r="L268" s="8" t="s">
        <v>392</v>
      </c>
      <c r="M268" s="21" t="s">
        <v>976</v>
      </c>
      <c r="N268" s="17">
        <v>5000</v>
      </c>
      <c r="O268" s="17">
        <v>1</v>
      </c>
      <c r="P268" s="17">
        <v>1</v>
      </c>
      <c r="Q268" s="17"/>
      <c r="R268" s="17"/>
      <c r="S268" s="17" t="s">
        <v>778</v>
      </c>
      <c r="T268" s="17">
        <v>8</v>
      </c>
      <c r="U268" s="17"/>
      <c r="V268" s="17"/>
      <c r="W268" s="17">
        <v>6</v>
      </c>
      <c r="X268" s="17">
        <v>10</v>
      </c>
      <c r="Y268" s="5" t="s">
        <v>394</v>
      </c>
      <c r="Z268" s="17">
        <v>3</v>
      </c>
      <c r="AA268" s="21" t="s">
        <v>977</v>
      </c>
      <c r="AB268" s="17">
        <v>3650</v>
      </c>
      <c r="AC268" s="8" t="s">
        <v>396</v>
      </c>
      <c r="AD268" s="8" t="s">
        <v>397</v>
      </c>
    </row>
    <row r="269" spans="1:30" ht="228" x14ac:dyDescent="0.25">
      <c r="A269" s="5">
        <v>269</v>
      </c>
      <c r="B269" s="5" t="s">
        <v>367</v>
      </c>
      <c r="C269" s="6" t="s">
        <v>978</v>
      </c>
      <c r="D269" s="17"/>
      <c r="E269" s="17"/>
      <c r="F269" s="17"/>
      <c r="G269" s="17"/>
      <c r="H269" s="17"/>
      <c r="I269" s="17"/>
      <c r="J269" s="17"/>
      <c r="K269" s="17"/>
      <c r="L269" s="8" t="s">
        <v>392</v>
      </c>
      <c r="M269" s="21" t="s">
        <v>979</v>
      </c>
      <c r="N269" s="17">
        <v>250</v>
      </c>
      <c r="O269" s="17">
        <v>1</v>
      </c>
      <c r="P269" s="17">
        <v>1</v>
      </c>
      <c r="Q269" s="17"/>
      <c r="R269" s="17"/>
      <c r="S269" s="17"/>
      <c r="T269" s="17"/>
      <c r="U269" s="17"/>
      <c r="V269" s="17"/>
      <c r="W269" s="17">
        <v>2</v>
      </c>
      <c r="X269" s="17">
        <v>0</v>
      </c>
      <c r="Y269" s="5" t="s">
        <v>394</v>
      </c>
      <c r="Z269" s="17">
        <v>1</v>
      </c>
      <c r="AA269" s="5" t="s">
        <v>980</v>
      </c>
      <c r="AB269" s="17">
        <v>100</v>
      </c>
      <c r="AC269" s="8" t="s">
        <v>396</v>
      </c>
      <c r="AD269" s="8" t="s">
        <v>397</v>
      </c>
    </row>
    <row r="270" spans="1:30" ht="156" x14ac:dyDescent="0.25">
      <c r="A270" s="5">
        <v>270</v>
      </c>
      <c r="B270" s="5" t="s">
        <v>368</v>
      </c>
      <c r="C270" s="6" t="s">
        <v>981</v>
      </c>
      <c r="D270" s="17"/>
      <c r="E270" s="17"/>
      <c r="F270" s="17"/>
      <c r="G270" s="17"/>
      <c r="H270" s="17"/>
      <c r="I270" s="17"/>
      <c r="J270" s="17"/>
      <c r="K270" s="17"/>
      <c r="L270" s="8" t="s">
        <v>392</v>
      </c>
      <c r="M270" s="21" t="s">
        <v>982</v>
      </c>
      <c r="N270" s="17">
        <v>1000</v>
      </c>
      <c r="O270" s="17">
        <v>1</v>
      </c>
      <c r="P270" s="17">
        <v>1</v>
      </c>
      <c r="Q270" s="17"/>
      <c r="R270" s="17"/>
      <c r="S270" s="17"/>
      <c r="T270" s="17"/>
      <c r="U270" s="17"/>
      <c r="V270" s="17"/>
      <c r="W270" s="17">
        <v>3</v>
      </c>
      <c r="X270" s="17">
        <v>0</v>
      </c>
      <c r="Y270" s="5" t="s">
        <v>394</v>
      </c>
      <c r="Z270" s="17">
        <v>2</v>
      </c>
      <c r="AA270" s="21" t="s">
        <v>983</v>
      </c>
      <c r="AB270" s="17">
        <v>880</v>
      </c>
      <c r="AC270" s="8" t="s">
        <v>396</v>
      </c>
      <c r="AD270" s="8" t="s">
        <v>397</v>
      </c>
    </row>
    <row r="271" spans="1:30" ht="108" x14ac:dyDescent="0.25">
      <c r="A271" s="5">
        <v>271</v>
      </c>
      <c r="B271" s="5" t="s">
        <v>204</v>
      </c>
      <c r="C271" s="6" t="s">
        <v>984</v>
      </c>
      <c r="D271" s="17"/>
      <c r="E271" s="17"/>
      <c r="F271" s="17"/>
      <c r="G271" s="17"/>
      <c r="H271" s="17"/>
      <c r="I271" s="17"/>
      <c r="J271" s="17"/>
      <c r="K271" s="17"/>
      <c r="L271" s="8" t="s">
        <v>985</v>
      </c>
      <c r="M271" s="8" t="s">
        <v>986</v>
      </c>
      <c r="N271" s="17">
        <v>500</v>
      </c>
      <c r="O271" s="17">
        <v>1</v>
      </c>
      <c r="P271" s="17">
        <v>1</v>
      </c>
      <c r="Q271" s="17"/>
      <c r="R271" s="17"/>
      <c r="S271" s="17"/>
      <c r="T271" s="17"/>
      <c r="U271" s="17"/>
      <c r="V271" s="17"/>
      <c r="W271" s="17">
        <v>0</v>
      </c>
      <c r="X271" s="17">
        <v>0</v>
      </c>
      <c r="Y271" s="5" t="s">
        <v>394</v>
      </c>
      <c r="Z271" s="17">
        <v>0</v>
      </c>
      <c r="AA271" s="8"/>
      <c r="AB271" s="17"/>
      <c r="AC271" s="8" t="s">
        <v>396</v>
      </c>
      <c r="AD271" s="8" t="s">
        <v>397</v>
      </c>
    </row>
    <row r="272" spans="1:30" ht="216" x14ac:dyDescent="0.25">
      <c r="A272" s="5">
        <v>272</v>
      </c>
      <c r="B272" s="5" t="s">
        <v>205</v>
      </c>
      <c r="C272" s="6" t="s">
        <v>987</v>
      </c>
      <c r="D272" s="17"/>
      <c r="E272" s="17"/>
      <c r="F272" s="17"/>
      <c r="G272" s="17"/>
      <c r="H272" s="17"/>
      <c r="I272" s="17"/>
      <c r="J272" s="17"/>
      <c r="K272" s="17"/>
      <c r="L272" s="8" t="s">
        <v>392</v>
      </c>
      <c r="M272" s="8" t="s">
        <v>29</v>
      </c>
      <c r="N272" s="17">
        <v>200</v>
      </c>
      <c r="O272" s="17">
        <v>1</v>
      </c>
      <c r="P272" s="17">
        <v>1</v>
      </c>
      <c r="Q272" s="17"/>
      <c r="R272" s="17"/>
      <c r="S272" s="17"/>
      <c r="T272" s="17"/>
      <c r="U272" s="17"/>
      <c r="V272" s="17"/>
      <c r="W272" s="17">
        <v>1</v>
      </c>
      <c r="X272" s="17">
        <v>0</v>
      </c>
      <c r="Y272" s="5" t="s">
        <v>394</v>
      </c>
      <c r="Z272" s="17">
        <v>1</v>
      </c>
      <c r="AA272" s="8" t="s">
        <v>143</v>
      </c>
      <c r="AB272" s="17">
        <v>100</v>
      </c>
      <c r="AC272" s="8" t="s">
        <v>396</v>
      </c>
      <c r="AD272" s="8" t="s">
        <v>397</v>
      </c>
    </row>
    <row r="273" spans="1:30" ht="72" x14ac:dyDescent="0.25">
      <c r="A273" s="5">
        <v>273</v>
      </c>
      <c r="B273" s="5" t="s">
        <v>369</v>
      </c>
      <c r="C273" s="18" t="s">
        <v>988</v>
      </c>
      <c r="D273" s="17"/>
      <c r="E273" s="17"/>
      <c r="F273" s="17"/>
      <c r="G273" s="17"/>
      <c r="H273" s="17"/>
      <c r="I273" s="17"/>
      <c r="J273" s="17"/>
      <c r="K273" s="17"/>
      <c r="L273" s="8" t="s">
        <v>392</v>
      </c>
      <c r="M273" s="8" t="s">
        <v>989</v>
      </c>
      <c r="N273" s="17">
        <v>250</v>
      </c>
      <c r="O273" s="17">
        <v>1</v>
      </c>
      <c r="P273" s="17">
        <v>1</v>
      </c>
      <c r="Q273" s="17"/>
      <c r="R273" s="17"/>
      <c r="S273" s="17"/>
      <c r="T273" s="17"/>
      <c r="U273" s="17"/>
      <c r="V273" s="17"/>
      <c r="W273" s="17">
        <v>2</v>
      </c>
      <c r="X273" s="17">
        <v>0</v>
      </c>
      <c r="Y273" s="5" t="s">
        <v>394</v>
      </c>
      <c r="Z273" s="17">
        <v>1</v>
      </c>
      <c r="AA273" s="5" t="s">
        <v>990</v>
      </c>
      <c r="AB273" s="17">
        <v>250</v>
      </c>
      <c r="AC273" s="8" t="s">
        <v>396</v>
      </c>
      <c r="AD273" s="8" t="s">
        <v>397</v>
      </c>
    </row>
    <row r="274" spans="1:30" ht="156" x14ac:dyDescent="0.25">
      <c r="A274" s="5">
        <v>274</v>
      </c>
      <c r="B274" s="5" t="s">
        <v>370</v>
      </c>
      <c r="C274" s="18" t="s">
        <v>991</v>
      </c>
      <c r="D274" s="17"/>
      <c r="E274" s="17"/>
      <c r="F274" s="17"/>
      <c r="G274" s="17"/>
      <c r="H274" s="17"/>
      <c r="I274" s="17"/>
      <c r="J274" s="17"/>
      <c r="K274" s="17"/>
      <c r="L274" s="8" t="s">
        <v>392</v>
      </c>
      <c r="M274" s="8" t="s">
        <v>992</v>
      </c>
      <c r="N274" s="17">
        <v>2500</v>
      </c>
      <c r="O274" s="17">
        <v>1</v>
      </c>
      <c r="P274" s="17">
        <v>1</v>
      </c>
      <c r="Q274" s="17"/>
      <c r="R274" s="17"/>
      <c r="S274" s="17"/>
      <c r="T274" s="17"/>
      <c r="U274" s="17"/>
      <c r="V274" s="17"/>
      <c r="W274" s="17">
        <v>8</v>
      </c>
      <c r="X274" s="17">
        <v>0</v>
      </c>
      <c r="Y274" s="5" t="s">
        <v>394</v>
      </c>
      <c r="Z274" s="17">
        <v>2</v>
      </c>
      <c r="AA274" s="5" t="s">
        <v>993</v>
      </c>
      <c r="AB274" s="17">
        <v>1500</v>
      </c>
      <c r="AC274" s="8" t="s">
        <v>396</v>
      </c>
      <c r="AD274" s="8" t="s">
        <v>397</v>
      </c>
    </row>
    <row r="275" spans="1:30" ht="132" x14ac:dyDescent="0.25">
      <c r="A275" s="5">
        <v>275</v>
      </c>
      <c r="B275" s="5" t="s">
        <v>371</v>
      </c>
      <c r="C275" s="6" t="s">
        <v>994</v>
      </c>
      <c r="D275" s="17"/>
      <c r="E275" s="17"/>
      <c r="F275" s="17"/>
      <c r="G275" s="17"/>
      <c r="H275" s="17"/>
      <c r="I275" s="17"/>
      <c r="J275" s="17"/>
      <c r="K275" s="17"/>
      <c r="L275" s="8" t="s">
        <v>392</v>
      </c>
      <c r="M275" s="8" t="s">
        <v>995</v>
      </c>
      <c r="N275" s="17">
        <v>31500</v>
      </c>
      <c r="O275" s="17">
        <v>1</v>
      </c>
      <c r="P275" s="17">
        <v>1</v>
      </c>
      <c r="Q275" s="17"/>
      <c r="R275" s="17"/>
      <c r="S275" s="17"/>
      <c r="T275" s="17"/>
      <c r="U275" s="17"/>
      <c r="V275" s="17"/>
      <c r="W275" s="17">
        <v>0</v>
      </c>
      <c r="X275" s="17">
        <v>0</v>
      </c>
      <c r="Y275" s="5" t="s">
        <v>394</v>
      </c>
      <c r="Z275" s="17">
        <v>0</v>
      </c>
      <c r="AA275" s="5"/>
      <c r="AB275" s="17"/>
      <c r="AC275" s="8" t="s">
        <v>396</v>
      </c>
      <c r="AD275" s="8" t="s">
        <v>397</v>
      </c>
    </row>
    <row r="276" spans="1:30" ht="132" x14ac:dyDescent="0.25">
      <c r="A276" s="5">
        <v>276</v>
      </c>
      <c r="B276" s="5" t="s">
        <v>372</v>
      </c>
      <c r="C276" s="6" t="s">
        <v>996</v>
      </c>
      <c r="D276" s="17"/>
      <c r="E276" s="17"/>
      <c r="F276" s="17"/>
      <c r="G276" s="17"/>
      <c r="H276" s="17"/>
      <c r="I276" s="17"/>
      <c r="J276" s="17"/>
      <c r="K276" s="17"/>
      <c r="L276" s="8" t="s">
        <v>392</v>
      </c>
      <c r="M276" s="8" t="s">
        <v>997</v>
      </c>
      <c r="N276" s="17">
        <v>4000</v>
      </c>
      <c r="O276" s="17">
        <v>1</v>
      </c>
      <c r="P276" s="17">
        <v>1</v>
      </c>
      <c r="Q276" s="17"/>
      <c r="R276" s="17"/>
      <c r="S276" s="17"/>
      <c r="T276" s="17"/>
      <c r="U276" s="17"/>
      <c r="V276" s="17"/>
      <c r="W276" s="17">
        <v>0</v>
      </c>
      <c r="X276" s="17">
        <v>0</v>
      </c>
      <c r="Y276" s="5" t="s">
        <v>394</v>
      </c>
      <c r="Z276" s="17">
        <v>0</v>
      </c>
      <c r="AA276" s="5"/>
      <c r="AB276" s="17"/>
      <c r="AC276" s="8" t="s">
        <v>396</v>
      </c>
      <c r="AD276" s="8" t="s">
        <v>397</v>
      </c>
    </row>
    <row r="277" spans="1:30" ht="144" x14ac:dyDescent="0.25">
      <c r="A277" s="5">
        <v>277</v>
      </c>
      <c r="B277" s="5" t="s">
        <v>373</v>
      </c>
      <c r="C277" s="6" t="s">
        <v>998</v>
      </c>
      <c r="D277" s="17"/>
      <c r="E277" s="17"/>
      <c r="F277" s="17" t="s">
        <v>999</v>
      </c>
      <c r="G277" s="17">
        <v>1</v>
      </c>
      <c r="H277" s="17" t="s">
        <v>1000</v>
      </c>
      <c r="I277" s="17">
        <v>18000</v>
      </c>
      <c r="J277" s="17"/>
      <c r="K277" s="17"/>
      <c r="L277" s="8" t="s">
        <v>408</v>
      </c>
      <c r="M277" s="5"/>
      <c r="N277" s="17"/>
      <c r="O277" s="17">
        <v>0</v>
      </c>
      <c r="P277" s="17">
        <v>0</v>
      </c>
      <c r="Q277" s="17"/>
      <c r="R277" s="17"/>
      <c r="S277" s="17"/>
      <c r="T277" s="17"/>
      <c r="U277" s="17"/>
      <c r="V277" s="17"/>
      <c r="W277" s="17">
        <v>0</v>
      </c>
      <c r="X277" s="17">
        <v>0</v>
      </c>
      <c r="Y277" s="5" t="s">
        <v>408</v>
      </c>
      <c r="Z277" s="17" t="s">
        <v>408</v>
      </c>
      <c r="AA277" s="9" t="s">
        <v>408</v>
      </c>
      <c r="AB277" s="17" t="s">
        <v>408</v>
      </c>
      <c r="AC277" s="8" t="s">
        <v>396</v>
      </c>
      <c r="AD277" s="8" t="s">
        <v>397</v>
      </c>
    </row>
    <row r="278" spans="1:30" ht="192" x14ac:dyDescent="0.25">
      <c r="A278" s="5">
        <v>278</v>
      </c>
      <c r="B278" s="5" t="s">
        <v>374</v>
      </c>
      <c r="C278" s="6" t="s">
        <v>1001</v>
      </c>
      <c r="D278" s="17"/>
      <c r="E278" s="17"/>
      <c r="F278" s="17" t="s">
        <v>999</v>
      </c>
      <c r="G278" s="17">
        <v>1</v>
      </c>
      <c r="H278" s="17" t="s">
        <v>1002</v>
      </c>
      <c r="I278" s="17">
        <v>20000</v>
      </c>
      <c r="J278" s="17"/>
      <c r="K278" s="17"/>
      <c r="L278" s="8" t="s">
        <v>408</v>
      </c>
      <c r="M278" s="5"/>
      <c r="N278" s="17"/>
      <c r="O278" s="17">
        <v>0</v>
      </c>
      <c r="P278" s="17">
        <v>0</v>
      </c>
      <c r="Q278" s="17"/>
      <c r="R278" s="17"/>
      <c r="S278" s="17"/>
      <c r="T278" s="17"/>
      <c r="U278" s="17"/>
      <c r="V278" s="17"/>
      <c r="W278" s="17">
        <v>0</v>
      </c>
      <c r="X278" s="17">
        <v>0</v>
      </c>
      <c r="Y278" s="5" t="s">
        <v>408</v>
      </c>
      <c r="Z278" s="17" t="s">
        <v>408</v>
      </c>
      <c r="AA278" s="5" t="s">
        <v>408</v>
      </c>
      <c r="AB278" s="17" t="s">
        <v>408</v>
      </c>
      <c r="AC278" s="8" t="s">
        <v>396</v>
      </c>
      <c r="AD278" s="8" t="s">
        <v>397</v>
      </c>
    </row>
    <row r="279" spans="1:30" ht="144" x14ac:dyDescent="0.25">
      <c r="A279" s="5">
        <v>279</v>
      </c>
      <c r="B279" s="5" t="s">
        <v>375</v>
      </c>
      <c r="C279" s="6" t="s">
        <v>1003</v>
      </c>
      <c r="D279" s="17"/>
      <c r="E279" s="17"/>
      <c r="F279" s="17"/>
      <c r="G279" s="17"/>
      <c r="H279" s="17"/>
      <c r="I279" s="17"/>
      <c r="J279" s="17"/>
      <c r="K279" s="17"/>
      <c r="L279" s="8" t="s">
        <v>392</v>
      </c>
      <c r="M279" s="8" t="s">
        <v>1004</v>
      </c>
      <c r="N279" s="17">
        <v>250</v>
      </c>
      <c r="O279" s="17">
        <v>1</v>
      </c>
      <c r="P279" s="17">
        <v>1</v>
      </c>
      <c r="Q279" s="17"/>
      <c r="R279" s="17"/>
      <c r="S279" s="17"/>
      <c r="T279" s="17"/>
      <c r="U279" s="17"/>
      <c r="V279" s="17"/>
      <c r="W279" s="17">
        <v>0</v>
      </c>
      <c r="X279" s="17">
        <v>0</v>
      </c>
      <c r="Y279" s="5" t="s">
        <v>394</v>
      </c>
      <c r="Z279" s="17">
        <v>0</v>
      </c>
      <c r="AA279" s="5"/>
      <c r="AB279" s="17"/>
      <c r="AC279" s="8" t="s">
        <v>396</v>
      </c>
      <c r="AD279" s="8" t="s">
        <v>397</v>
      </c>
    </row>
    <row r="280" spans="1:30" ht="108" x14ac:dyDescent="0.25">
      <c r="A280" s="5">
        <v>280</v>
      </c>
      <c r="B280" s="5" t="s">
        <v>376</v>
      </c>
      <c r="C280" s="6" t="s">
        <v>1005</v>
      </c>
      <c r="D280" s="17"/>
      <c r="E280" s="17"/>
      <c r="F280" s="17"/>
      <c r="G280" s="17"/>
      <c r="H280" s="17"/>
      <c r="I280" s="17"/>
      <c r="J280" s="17"/>
      <c r="K280" s="17"/>
      <c r="L280" s="8" t="s">
        <v>392</v>
      </c>
      <c r="M280" s="8" t="s">
        <v>1006</v>
      </c>
      <c r="N280" s="17">
        <v>100</v>
      </c>
      <c r="O280" s="17">
        <v>1</v>
      </c>
      <c r="P280" s="17">
        <v>1</v>
      </c>
      <c r="Q280" s="17"/>
      <c r="R280" s="17"/>
      <c r="S280" s="17"/>
      <c r="T280" s="17"/>
      <c r="U280" s="17"/>
      <c r="V280" s="17"/>
      <c r="W280" s="17">
        <v>0</v>
      </c>
      <c r="X280" s="17">
        <v>0</v>
      </c>
      <c r="Y280" s="5" t="s">
        <v>394</v>
      </c>
      <c r="Z280" s="17">
        <v>0</v>
      </c>
      <c r="AA280" s="5"/>
      <c r="AB280" s="17"/>
      <c r="AC280" s="8" t="s">
        <v>396</v>
      </c>
      <c r="AD280" s="8" t="s">
        <v>397</v>
      </c>
    </row>
    <row r="281" spans="1:30" ht="216" x14ac:dyDescent="0.25">
      <c r="A281" s="5">
        <v>281</v>
      </c>
      <c r="B281" s="5" t="s">
        <v>377</v>
      </c>
      <c r="C281" s="6" t="s">
        <v>1007</v>
      </c>
      <c r="D281" s="17"/>
      <c r="E281" s="17"/>
      <c r="F281" s="17"/>
      <c r="G281" s="17"/>
      <c r="H281" s="17"/>
      <c r="I281" s="17"/>
      <c r="J281" s="17"/>
      <c r="K281" s="17"/>
      <c r="L281" s="8" t="s">
        <v>392</v>
      </c>
      <c r="M281" s="8" t="s">
        <v>1008</v>
      </c>
      <c r="N281" s="17">
        <v>1500</v>
      </c>
      <c r="O281" s="17">
        <v>1</v>
      </c>
      <c r="P281" s="17">
        <v>1</v>
      </c>
      <c r="Q281" s="17"/>
      <c r="R281" s="17"/>
      <c r="S281" s="17"/>
      <c r="T281" s="17"/>
      <c r="U281" s="17"/>
      <c r="V281" s="17"/>
      <c r="W281" s="17">
        <v>0</v>
      </c>
      <c r="X281" s="17">
        <v>0</v>
      </c>
      <c r="Y281" s="5" t="s">
        <v>394</v>
      </c>
      <c r="Z281" s="17">
        <v>0</v>
      </c>
      <c r="AA281" s="5"/>
      <c r="AB281" s="17"/>
      <c r="AC281" s="8" t="s">
        <v>396</v>
      </c>
      <c r="AD281" s="8" t="s">
        <v>397</v>
      </c>
    </row>
    <row r="282" spans="1:30" ht="96" x14ac:dyDescent="0.25">
      <c r="A282" s="5">
        <v>282</v>
      </c>
      <c r="B282" s="5" t="s">
        <v>378</v>
      </c>
      <c r="C282" s="6" t="s">
        <v>1009</v>
      </c>
      <c r="D282" s="17"/>
      <c r="E282" s="17"/>
      <c r="F282" s="17"/>
      <c r="G282" s="17"/>
      <c r="H282" s="17"/>
      <c r="I282" s="17"/>
      <c r="J282" s="17"/>
      <c r="K282" s="17"/>
      <c r="L282" s="8" t="s">
        <v>392</v>
      </c>
      <c r="M282" s="8" t="s">
        <v>1010</v>
      </c>
      <c r="N282" s="17">
        <v>750</v>
      </c>
      <c r="O282" s="17">
        <v>1</v>
      </c>
      <c r="P282" s="17">
        <v>1</v>
      </c>
      <c r="Q282" s="17"/>
      <c r="R282" s="17"/>
      <c r="S282" s="17"/>
      <c r="T282" s="17"/>
      <c r="U282" s="17"/>
      <c r="V282" s="17"/>
      <c r="W282" s="17">
        <v>0</v>
      </c>
      <c r="X282" s="17">
        <v>0</v>
      </c>
      <c r="Y282" s="5" t="s">
        <v>394</v>
      </c>
      <c r="Z282" s="17">
        <v>0</v>
      </c>
      <c r="AA282" s="5"/>
      <c r="AB282" s="17"/>
      <c r="AC282" s="8" t="s">
        <v>396</v>
      </c>
      <c r="AD282" s="8" t="s">
        <v>397</v>
      </c>
    </row>
    <row r="283" spans="1:30" ht="144" x14ac:dyDescent="0.25">
      <c r="A283" s="5">
        <v>283</v>
      </c>
      <c r="B283" s="5" t="s">
        <v>379</v>
      </c>
      <c r="C283" s="6" t="s">
        <v>1011</v>
      </c>
      <c r="D283" s="17"/>
      <c r="E283" s="17"/>
      <c r="F283" s="17"/>
      <c r="G283" s="17"/>
      <c r="H283" s="17"/>
      <c r="I283" s="17"/>
      <c r="J283" s="17"/>
      <c r="K283" s="17"/>
      <c r="L283" s="8" t="s">
        <v>392</v>
      </c>
      <c r="M283" s="8" t="s">
        <v>1012</v>
      </c>
      <c r="N283" s="17">
        <v>400</v>
      </c>
      <c r="O283" s="17">
        <v>1</v>
      </c>
      <c r="P283" s="17">
        <v>1</v>
      </c>
      <c r="Q283" s="17"/>
      <c r="R283" s="17"/>
      <c r="S283" s="17"/>
      <c r="T283" s="17"/>
      <c r="U283" s="17"/>
      <c r="V283" s="17"/>
      <c r="W283" s="17">
        <v>0</v>
      </c>
      <c r="X283" s="17">
        <v>0</v>
      </c>
      <c r="Y283" s="5" t="s">
        <v>394</v>
      </c>
      <c r="Z283" s="17">
        <v>0</v>
      </c>
      <c r="AA283" s="5"/>
      <c r="AB283" s="17"/>
      <c r="AC283" s="8" t="s">
        <v>396</v>
      </c>
      <c r="AD283" s="8" t="s">
        <v>397</v>
      </c>
    </row>
    <row r="284" spans="1:30" ht="120" x14ac:dyDescent="0.25">
      <c r="A284" s="5">
        <v>284</v>
      </c>
      <c r="B284" s="5" t="s">
        <v>380</v>
      </c>
      <c r="C284" s="6" t="s">
        <v>1013</v>
      </c>
      <c r="D284" s="17"/>
      <c r="E284" s="17"/>
      <c r="F284" s="17"/>
      <c r="G284" s="17"/>
      <c r="H284" s="17"/>
      <c r="I284" s="17"/>
      <c r="J284" s="17"/>
      <c r="K284" s="17"/>
      <c r="L284" s="8" t="s">
        <v>392</v>
      </c>
      <c r="M284" s="8" t="s">
        <v>986</v>
      </c>
      <c r="N284" s="17">
        <v>500</v>
      </c>
      <c r="O284" s="17">
        <v>1</v>
      </c>
      <c r="P284" s="17">
        <v>1</v>
      </c>
      <c r="Q284" s="17"/>
      <c r="R284" s="17"/>
      <c r="S284" s="17"/>
      <c r="T284" s="17"/>
      <c r="U284" s="17"/>
      <c r="V284" s="17"/>
      <c r="W284" s="17">
        <v>0</v>
      </c>
      <c r="X284" s="17">
        <v>0</v>
      </c>
      <c r="Y284" s="5" t="s">
        <v>394</v>
      </c>
      <c r="Z284" s="17">
        <v>0</v>
      </c>
      <c r="AA284" s="5"/>
      <c r="AB284" s="17"/>
      <c r="AC284" s="8" t="s">
        <v>396</v>
      </c>
      <c r="AD284" s="8" t="s">
        <v>397</v>
      </c>
    </row>
    <row r="285" spans="1:30" ht="228" x14ac:dyDescent="0.25">
      <c r="A285" s="5">
        <v>285</v>
      </c>
      <c r="B285" s="5" t="s">
        <v>206</v>
      </c>
      <c r="C285" s="6" t="s">
        <v>1014</v>
      </c>
      <c r="D285" s="17"/>
      <c r="E285" s="17"/>
      <c r="F285" s="17"/>
      <c r="G285" s="17"/>
      <c r="H285" s="17"/>
      <c r="I285" s="17"/>
      <c r="J285" s="17"/>
      <c r="K285" s="17"/>
      <c r="L285" s="8" t="s">
        <v>392</v>
      </c>
      <c r="M285" s="8" t="s">
        <v>1015</v>
      </c>
      <c r="N285" s="17">
        <v>2500</v>
      </c>
      <c r="O285" s="17">
        <v>1</v>
      </c>
      <c r="P285" s="17">
        <v>1</v>
      </c>
      <c r="Q285" s="17"/>
      <c r="R285" s="17"/>
      <c r="S285" s="17"/>
      <c r="T285" s="17"/>
      <c r="U285" s="17"/>
      <c r="V285" s="17"/>
      <c r="W285" s="17">
        <v>0</v>
      </c>
      <c r="X285" s="17">
        <v>0</v>
      </c>
      <c r="Y285" s="5" t="s">
        <v>394</v>
      </c>
      <c r="Z285" s="17">
        <v>0</v>
      </c>
      <c r="AA285" s="5"/>
      <c r="AB285" s="17"/>
      <c r="AC285" s="8" t="s">
        <v>396</v>
      </c>
      <c r="AD285" s="8" t="s">
        <v>397</v>
      </c>
    </row>
    <row r="286" spans="1:30" ht="192" x14ac:dyDescent="0.25">
      <c r="A286" s="5">
        <v>286</v>
      </c>
      <c r="B286" s="5" t="s">
        <v>207</v>
      </c>
      <c r="C286" s="6" t="s">
        <v>1016</v>
      </c>
      <c r="D286" s="17"/>
      <c r="E286" s="17"/>
      <c r="F286" s="17"/>
      <c r="G286" s="17"/>
      <c r="H286" s="17"/>
      <c r="I286" s="17"/>
      <c r="J286" s="17"/>
      <c r="K286" s="17"/>
      <c r="L286" s="8" t="s">
        <v>392</v>
      </c>
      <c r="M286" s="8" t="s">
        <v>1017</v>
      </c>
      <c r="N286" s="17">
        <v>2000</v>
      </c>
      <c r="O286" s="17">
        <v>1</v>
      </c>
      <c r="P286" s="17">
        <v>1</v>
      </c>
      <c r="Q286" s="17"/>
      <c r="R286" s="17"/>
      <c r="S286" s="17"/>
      <c r="T286" s="17"/>
      <c r="U286" s="17"/>
      <c r="V286" s="17"/>
      <c r="W286" s="17">
        <v>4</v>
      </c>
      <c r="X286" s="17">
        <v>0</v>
      </c>
      <c r="Y286" s="5" t="s">
        <v>394</v>
      </c>
      <c r="Z286" s="17">
        <v>2</v>
      </c>
      <c r="AA286" s="5" t="s">
        <v>1018</v>
      </c>
      <c r="AB286" s="17">
        <v>1305</v>
      </c>
      <c r="AC286" s="8" t="s">
        <v>396</v>
      </c>
      <c r="AD286" s="8" t="s">
        <v>397</v>
      </c>
    </row>
    <row r="287" spans="1:30" ht="168" x14ac:dyDescent="0.25">
      <c r="A287" s="5">
        <v>287</v>
      </c>
      <c r="B287" s="5" t="s">
        <v>208</v>
      </c>
      <c r="C287" s="6" t="s">
        <v>1019</v>
      </c>
      <c r="D287" s="17"/>
      <c r="E287" s="17"/>
      <c r="F287" s="17"/>
      <c r="G287" s="17"/>
      <c r="H287" s="17"/>
      <c r="I287" s="17"/>
      <c r="J287" s="17"/>
      <c r="K287" s="17"/>
      <c r="L287" s="8" t="s">
        <v>392</v>
      </c>
      <c r="M287" s="8" t="s">
        <v>1020</v>
      </c>
      <c r="N287" s="17">
        <v>630</v>
      </c>
      <c r="O287" s="17">
        <v>1</v>
      </c>
      <c r="P287" s="17">
        <v>1</v>
      </c>
      <c r="Q287" s="17"/>
      <c r="R287" s="17"/>
      <c r="S287" s="17"/>
      <c r="T287" s="17"/>
      <c r="U287" s="17"/>
      <c r="V287" s="17"/>
      <c r="W287" s="17">
        <v>5</v>
      </c>
      <c r="X287" s="17">
        <v>0</v>
      </c>
      <c r="Y287" s="5" t="s">
        <v>394</v>
      </c>
      <c r="Z287" s="17">
        <v>2</v>
      </c>
      <c r="AA287" s="5" t="s">
        <v>1021</v>
      </c>
      <c r="AB287" s="17">
        <v>500</v>
      </c>
      <c r="AC287" s="8" t="s">
        <v>396</v>
      </c>
      <c r="AD287" s="8" t="s">
        <v>397</v>
      </c>
    </row>
    <row r="288" spans="1:30" ht="240" x14ac:dyDescent="0.25">
      <c r="A288" s="5">
        <v>288</v>
      </c>
      <c r="B288" s="5" t="s">
        <v>209</v>
      </c>
      <c r="C288" s="6" t="s">
        <v>1022</v>
      </c>
      <c r="D288" s="17"/>
      <c r="E288" s="17"/>
      <c r="F288" s="17"/>
      <c r="G288" s="17"/>
      <c r="H288" s="17"/>
      <c r="I288" s="17"/>
      <c r="J288" s="17"/>
      <c r="K288" s="17"/>
      <c r="L288" s="8" t="s">
        <v>392</v>
      </c>
      <c r="M288" s="8" t="s">
        <v>1023</v>
      </c>
      <c r="N288" s="17">
        <v>4000</v>
      </c>
      <c r="O288" s="17">
        <v>1</v>
      </c>
      <c r="P288" s="17">
        <v>1</v>
      </c>
      <c r="Q288" s="17"/>
      <c r="R288" s="17"/>
      <c r="S288" s="17"/>
      <c r="T288" s="17"/>
      <c r="U288" s="17"/>
      <c r="V288" s="17"/>
      <c r="W288" s="17">
        <v>4</v>
      </c>
      <c r="X288" s="17">
        <v>0</v>
      </c>
      <c r="Y288" s="5" t="s">
        <v>394</v>
      </c>
      <c r="Z288" s="17">
        <v>1</v>
      </c>
      <c r="AA288" s="5" t="s">
        <v>1024</v>
      </c>
      <c r="AB288" s="17">
        <v>100</v>
      </c>
      <c r="AC288" s="8" t="s">
        <v>396</v>
      </c>
      <c r="AD288" s="8" t="s">
        <v>397</v>
      </c>
    </row>
    <row r="289" spans="1:30" ht="228" x14ac:dyDescent="0.25">
      <c r="A289" s="5">
        <v>289</v>
      </c>
      <c r="B289" s="5" t="s">
        <v>381</v>
      </c>
      <c r="C289" s="6" t="s">
        <v>1025</v>
      </c>
      <c r="D289" s="17"/>
      <c r="E289" s="17"/>
      <c r="F289" s="17"/>
      <c r="G289" s="17"/>
      <c r="H289" s="17"/>
      <c r="I289" s="17"/>
      <c r="J289" s="17"/>
      <c r="K289" s="17"/>
      <c r="L289" s="8" t="s">
        <v>392</v>
      </c>
      <c r="M289" s="8" t="s">
        <v>1026</v>
      </c>
      <c r="N289" s="17">
        <v>800</v>
      </c>
      <c r="O289" s="17">
        <v>1</v>
      </c>
      <c r="P289" s="17">
        <v>1</v>
      </c>
      <c r="Q289" s="17"/>
      <c r="R289" s="17"/>
      <c r="S289" s="17"/>
      <c r="T289" s="17"/>
      <c r="U289" s="17"/>
      <c r="V289" s="17"/>
      <c r="W289" s="17">
        <v>2</v>
      </c>
      <c r="X289" s="17">
        <v>0</v>
      </c>
      <c r="Y289" s="5" t="s">
        <v>394</v>
      </c>
      <c r="Z289" s="17">
        <v>1</v>
      </c>
      <c r="AA289" s="5" t="s">
        <v>1027</v>
      </c>
      <c r="AB289" s="17">
        <v>320</v>
      </c>
      <c r="AC289" s="8" t="s">
        <v>396</v>
      </c>
      <c r="AD289" s="8" t="s">
        <v>397</v>
      </c>
    </row>
    <row r="290" spans="1:30" ht="144" x14ac:dyDescent="0.25">
      <c r="A290" s="5">
        <v>290</v>
      </c>
      <c r="B290" s="5" t="s">
        <v>210</v>
      </c>
      <c r="C290" s="6" t="s">
        <v>1028</v>
      </c>
      <c r="D290" s="17"/>
      <c r="E290" s="17"/>
      <c r="F290" s="17"/>
      <c r="G290" s="17"/>
      <c r="H290" s="17"/>
      <c r="I290" s="17"/>
      <c r="J290" s="17"/>
      <c r="K290" s="17"/>
      <c r="L290" s="8" t="s">
        <v>392</v>
      </c>
      <c r="M290" s="8" t="s">
        <v>1012</v>
      </c>
      <c r="N290" s="17">
        <v>400</v>
      </c>
      <c r="O290" s="17">
        <v>1</v>
      </c>
      <c r="P290" s="17">
        <v>1</v>
      </c>
      <c r="Q290" s="17"/>
      <c r="R290" s="17"/>
      <c r="S290" s="17"/>
      <c r="T290" s="17"/>
      <c r="U290" s="17"/>
      <c r="V290" s="17"/>
      <c r="W290" s="17">
        <v>0</v>
      </c>
      <c r="X290" s="17">
        <v>0</v>
      </c>
      <c r="Y290" s="5" t="s">
        <v>394</v>
      </c>
      <c r="Z290" s="17">
        <v>0</v>
      </c>
      <c r="AA290" s="5"/>
      <c r="AB290" s="17"/>
      <c r="AC290" s="8" t="s">
        <v>396</v>
      </c>
      <c r="AD290" s="8" t="s">
        <v>397</v>
      </c>
    </row>
    <row r="291" spans="1:30" ht="192" x14ac:dyDescent="0.25">
      <c r="A291" s="5">
        <v>291</v>
      </c>
      <c r="B291" s="5" t="s">
        <v>211</v>
      </c>
      <c r="C291" s="6" t="s">
        <v>1029</v>
      </c>
      <c r="D291" s="17"/>
      <c r="E291" s="17"/>
      <c r="F291" s="17" t="s">
        <v>999</v>
      </c>
      <c r="G291" s="17">
        <v>1</v>
      </c>
      <c r="H291" s="17" t="s">
        <v>101</v>
      </c>
      <c r="I291" s="17">
        <v>1500</v>
      </c>
      <c r="J291" s="17"/>
      <c r="K291" s="17"/>
      <c r="L291" s="8" t="s">
        <v>408</v>
      </c>
      <c r="M291" s="5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5" t="s">
        <v>408</v>
      </c>
      <c r="Z291" s="17"/>
      <c r="AA291" s="8" t="s">
        <v>408</v>
      </c>
      <c r="AB291" s="17" t="s">
        <v>408</v>
      </c>
      <c r="AC291" s="8" t="s">
        <v>396</v>
      </c>
      <c r="AD291" s="8" t="s">
        <v>397</v>
      </c>
    </row>
    <row r="292" spans="1:30" ht="144" x14ac:dyDescent="0.25">
      <c r="A292" s="5">
        <v>292</v>
      </c>
      <c r="B292" s="5" t="s">
        <v>212</v>
      </c>
      <c r="C292" s="6" t="s">
        <v>1030</v>
      </c>
      <c r="D292" s="17"/>
      <c r="E292" s="17"/>
      <c r="F292" s="17" t="s">
        <v>999</v>
      </c>
      <c r="G292" s="17">
        <v>1</v>
      </c>
      <c r="H292" s="17" t="s">
        <v>1031</v>
      </c>
      <c r="I292" s="17">
        <v>3000</v>
      </c>
      <c r="J292" s="17"/>
      <c r="K292" s="17"/>
      <c r="L292" s="8" t="s">
        <v>408</v>
      </c>
      <c r="M292" s="5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5" t="s">
        <v>408</v>
      </c>
      <c r="Z292" s="17"/>
      <c r="AA292" s="8" t="s">
        <v>408</v>
      </c>
      <c r="AB292" s="17" t="s">
        <v>408</v>
      </c>
      <c r="AC292" s="8" t="s">
        <v>396</v>
      </c>
      <c r="AD292" s="8" t="s">
        <v>397</v>
      </c>
    </row>
    <row r="293" spans="1:30" ht="192" x14ac:dyDescent="0.25">
      <c r="A293" s="5">
        <v>293</v>
      </c>
      <c r="B293" s="5" t="s">
        <v>382</v>
      </c>
      <c r="C293" s="6" t="s">
        <v>1032</v>
      </c>
      <c r="D293" s="17"/>
      <c r="E293" s="17"/>
      <c r="F293" s="17" t="s">
        <v>999</v>
      </c>
      <c r="G293" s="17">
        <v>1</v>
      </c>
      <c r="H293" s="17" t="s">
        <v>101</v>
      </c>
      <c r="I293" s="17">
        <v>1500</v>
      </c>
      <c r="J293" s="17"/>
      <c r="K293" s="17"/>
      <c r="L293" s="8" t="s">
        <v>408</v>
      </c>
      <c r="M293" s="5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5" t="s">
        <v>408</v>
      </c>
      <c r="Z293" s="17"/>
      <c r="AA293" s="8" t="s">
        <v>408</v>
      </c>
      <c r="AB293" s="17" t="s">
        <v>408</v>
      </c>
      <c r="AC293" s="8" t="s">
        <v>396</v>
      </c>
      <c r="AD293" s="8" t="s">
        <v>397</v>
      </c>
    </row>
    <row r="294" spans="1:30" ht="132" x14ac:dyDescent="0.25">
      <c r="A294" s="5">
        <v>294</v>
      </c>
      <c r="B294" s="5" t="s">
        <v>213</v>
      </c>
      <c r="C294" s="6" t="s">
        <v>1033</v>
      </c>
      <c r="D294" s="17"/>
      <c r="E294" s="17"/>
      <c r="F294" s="17" t="s">
        <v>999</v>
      </c>
      <c r="G294" s="17">
        <v>1</v>
      </c>
      <c r="H294" s="17" t="s">
        <v>101</v>
      </c>
      <c r="I294" s="17">
        <v>1500</v>
      </c>
      <c r="J294" s="17"/>
      <c r="K294" s="17"/>
      <c r="L294" s="8" t="s">
        <v>408</v>
      </c>
      <c r="M294" s="5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5" t="s">
        <v>408</v>
      </c>
      <c r="Z294" s="17"/>
      <c r="AA294" s="8" t="s">
        <v>408</v>
      </c>
      <c r="AB294" s="17" t="s">
        <v>408</v>
      </c>
      <c r="AC294" s="8" t="s">
        <v>396</v>
      </c>
      <c r="AD294" s="8" t="s">
        <v>397</v>
      </c>
    </row>
    <row r="295" spans="1:30" ht="120" x14ac:dyDescent="0.25">
      <c r="A295" s="5">
        <v>295</v>
      </c>
      <c r="B295" s="5" t="s">
        <v>214</v>
      </c>
      <c r="C295" s="6" t="s">
        <v>1034</v>
      </c>
      <c r="D295" s="17"/>
      <c r="E295" s="17"/>
      <c r="F295" s="17" t="s">
        <v>999</v>
      </c>
      <c r="G295" s="17">
        <v>1</v>
      </c>
      <c r="H295" s="17" t="s">
        <v>162</v>
      </c>
      <c r="I295" s="17">
        <v>2000</v>
      </c>
      <c r="J295" s="17"/>
      <c r="K295" s="17"/>
      <c r="L295" s="8" t="s">
        <v>408</v>
      </c>
      <c r="M295" s="5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5" t="s">
        <v>394</v>
      </c>
      <c r="Z295" s="17"/>
      <c r="AA295" s="5" t="s">
        <v>1035</v>
      </c>
      <c r="AB295" s="17">
        <v>2000</v>
      </c>
      <c r="AC295" s="8" t="s">
        <v>396</v>
      </c>
      <c r="AD295" s="8" t="s">
        <v>397</v>
      </c>
    </row>
    <row r="296" spans="1:30" ht="192" x14ac:dyDescent="0.25">
      <c r="A296" s="5">
        <v>296</v>
      </c>
      <c r="B296" s="5" t="s">
        <v>215</v>
      </c>
      <c r="C296" s="18" t="s">
        <v>1036</v>
      </c>
      <c r="D296" s="17"/>
      <c r="E296" s="17"/>
      <c r="F296" s="17"/>
      <c r="G296" s="17"/>
      <c r="H296" s="17"/>
      <c r="I296" s="17"/>
      <c r="J296" s="17"/>
      <c r="K296" s="17"/>
      <c r="L296" s="8" t="s">
        <v>392</v>
      </c>
      <c r="M296" s="8" t="s">
        <v>1037</v>
      </c>
      <c r="N296" s="17">
        <v>750</v>
      </c>
      <c r="O296" s="17">
        <v>1</v>
      </c>
      <c r="P296" s="17">
        <v>1</v>
      </c>
      <c r="Q296" s="17"/>
      <c r="R296" s="17"/>
      <c r="S296" s="17"/>
      <c r="T296" s="17"/>
      <c r="U296" s="17"/>
      <c r="V296" s="17"/>
      <c r="W296" s="17">
        <v>3</v>
      </c>
      <c r="X296" s="17">
        <v>0</v>
      </c>
      <c r="Y296" s="5" t="s">
        <v>394</v>
      </c>
      <c r="Z296" s="17">
        <v>1</v>
      </c>
      <c r="AA296" s="8" t="s">
        <v>970</v>
      </c>
      <c r="AB296" s="17">
        <v>500</v>
      </c>
      <c r="AC296" s="8" t="s">
        <v>396</v>
      </c>
      <c r="AD296" s="8" t="s">
        <v>397</v>
      </c>
    </row>
    <row r="297" spans="1:30" ht="180" x14ac:dyDescent="0.25">
      <c r="A297" s="5">
        <v>297</v>
      </c>
      <c r="B297" s="5" t="s">
        <v>216</v>
      </c>
      <c r="C297" s="18" t="s">
        <v>1038</v>
      </c>
      <c r="D297" s="17"/>
      <c r="E297" s="17"/>
      <c r="F297" s="17"/>
      <c r="G297" s="17"/>
      <c r="H297" s="17"/>
      <c r="I297" s="17"/>
      <c r="J297" s="17"/>
      <c r="K297" s="17"/>
      <c r="L297" s="8" t="s">
        <v>392</v>
      </c>
      <c r="M297" s="8" t="s">
        <v>1039</v>
      </c>
      <c r="N297" s="17">
        <v>2250</v>
      </c>
      <c r="O297" s="17">
        <v>1</v>
      </c>
      <c r="P297" s="17">
        <v>4</v>
      </c>
      <c r="Q297" s="17"/>
      <c r="R297" s="17"/>
      <c r="S297" s="17"/>
      <c r="T297" s="17"/>
      <c r="U297" s="17"/>
      <c r="V297" s="17"/>
      <c r="W297" s="17">
        <v>19</v>
      </c>
      <c r="X297" s="17">
        <v>0</v>
      </c>
      <c r="Y297" s="5" t="s">
        <v>394</v>
      </c>
      <c r="Z297" s="17">
        <v>6</v>
      </c>
      <c r="AA297" s="8" t="s">
        <v>1040</v>
      </c>
      <c r="AB297" s="17">
        <v>2180</v>
      </c>
      <c r="AC297" s="8" t="s">
        <v>396</v>
      </c>
      <c r="AD297" s="8" t="s">
        <v>397</v>
      </c>
    </row>
    <row r="298" spans="1:30" ht="156" x14ac:dyDescent="0.25">
      <c r="A298" s="5">
        <v>298</v>
      </c>
      <c r="B298" s="5" t="s">
        <v>217</v>
      </c>
      <c r="C298" s="18" t="s">
        <v>1041</v>
      </c>
      <c r="D298" s="17"/>
      <c r="E298" s="17"/>
      <c r="F298" s="17"/>
      <c r="G298" s="17"/>
      <c r="H298" s="17"/>
      <c r="I298" s="17"/>
      <c r="J298" s="17"/>
      <c r="K298" s="17"/>
      <c r="L298" s="8" t="s">
        <v>408</v>
      </c>
      <c r="M298" s="5"/>
      <c r="N298" s="17"/>
      <c r="O298" s="17">
        <v>0</v>
      </c>
      <c r="P298" s="17">
        <v>0</v>
      </c>
      <c r="Q298" s="17"/>
      <c r="R298" s="17"/>
      <c r="S298" s="17"/>
      <c r="T298" s="17"/>
      <c r="U298" s="17"/>
      <c r="V298" s="17"/>
      <c r="W298" s="17">
        <v>0</v>
      </c>
      <c r="X298" s="17">
        <v>0</v>
      </c>
      <c r="Y298" s="5" t="s">
        <v>394</v>
      </c>
      <c r="Z298" s="17">
        <v>1</v>
      </c>
      <c r="AA298" s="5" t="s">
        <v>710</v>
      </c>
      <c r="AB298" s="17">
        <v>125</v>
      </c>
      <c r="AC298" s="8" t="s">
        <v>396</v>
      </c>
      <c r="AD298" s="8" t="s">
        <v>397</v>
      </c>
    </row>
    <row r="299" spans="1:30" ht="144" x14ac:dyDescent="0.25">
      <c r="A299" s="5">
        <v>299</v>
      </c>
      <c r="B299" s="5" t="s">
        <v>218</v>
      </c>
      <c r="C299" s="18" t="s">
        <v>1042</v>
      </c>
      <c r="D299" s="17"/>
      <c r="E299" s="17"/>
      <c r="F299" s="17"/>
      <c r="G299" s="17"/>
      <c r="H299" s="17"/>
      <c r="I299" s="17"/>
      <c r="J299" s="17"/>
      <c r="K299" s="17"/>
      <c r="L299" s="8" t="s">
        <v>408</v>
      </c>
      <c r="M299" s="5"/>
      <c r="N299" s="17"/>
      <c r="O299" s="17">
        <v>0</v>
      </c>
      <c r="P299" s="17">
        <v>0</v>
      </c>
      <c r="Q299" s="17"/>
      <c r="R299" s="17"/>
      <c r="S299" s="17"/>
      <c r="T299" s="17"/>
      <c r="U299" s="17"/>
      <c r="V299" s="17"/>
      <c r="W299" s="17">
        <v>0</v>
      </c>
      <c r="X299" s="17">
        <v>0</v>
      </c>
      <c r="Y299" s="5" t="s">
        <v>394</v>
      </c>
      <c r="Z299" s="17">
        <v>1</v>
      </c>
      <c r="AA299" s="5" t="s">
        <v>1043</v>
      </c>
      <c r="AB299" s="17">
        <v>160</v>
      </c>
      <c r="AC299" s="8" t="s">
        <v>396</v>
      </c>
      <c r="AD299" s="8" t="s">
        <v>397</v>
      </c>
    </row>
    <row r="300" spans="1:30" ht="96" x14ac:dyDescent="0.25">
      <c r="A300" s="5">
        <v>300</v>
      </c>
      <c r="B300" s="5" t="s">
        <v>219</v>
      </c>
      <c r="C300" s="27" t="s">
        <v>1044</v>
      </c>
      <c r="D300" s="17"/>
      <c r="E300" s="17"/>
      <c r="F300" s="17"/>
      <c r="G300" s="17"/>
      <c r="H300" s="17"/>
      <c r="I300" s="17"/>
      <c r="J300" s="28" t="s">
        <v>1045</v>
      </c>
      <c r="K300" s="17">
        <v>1</v>
      </c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9" t="s">
        <v>257</v>
      </c>
      <c r="AD300" s="8" t="s">
        <v>397</v>
      </c>
    </row>
    <row r="301" spans="1:30" ht="60" x14ac:dyDescent="0.25">
      <c r="A301" s="5">
        <v>301</v>
      </c>
      <c r="B301" s="5" t="s">
        <v>220</v>
      </c>
      <c r="C301" s="27" t="s">
        <v>1046</v>
      </c>
      <c r="D301" s="17"/>
      <c r="E301" s="17"/>
      <c r="F301" s="17"/>
      <c r="G301" s="17"/>
      <c r="H301" s="17"/>
      <c r="I301" s="17"/>
      <c r="J301" s="29" t="s">
        <v>1047</v>
      </c>
      <c r="K301" s="17">
        <v>1</v>
      </c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9" t="s">
        <v>257</v>
      </c>
      <c r="AD301" s="8" t="s">
        <v>397</v>
      </c>
    </row>
    <row r="302" spans="1:30" ht="60" x14ac:dyDescent="0.25">
      <c r="A302" s="5">
        <v>302</v>
      </c>
      <c r="B302" s="5" t="s">
        <v>221</v>
      </c>
      <c r="C302" s="27" t="s">
        <v>1048</v>
      </c>
      <c r="D302" s="17"/>
      <c r="E302" s="17"/>
      <c r="F302" s="17"/>
      <c r="G302" s="17"/>
      <c r="H302" s="17"/>
      <c r="I302" s="17"/>
      <c r="J302" s="29" t="s">
        <v>1049</v>
      </c>
      <c r="K302" s="17">
        <v>1</v>
      </c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9" t="s">
        <v>257</v>
      </c>
      <c r="AD302" s="8" t="s">
        <v>397</v>
      </c>
    </row>
    <row r="303" spans="1:30" ht="48" x14ac:dyDescent="0.25">
      <c r="A303" s="5">
        <v>303</v>
      </c>
      <c r="B303" s="5" t="s">
        <v>222</v>
      </c>
      <c r="C303" s="27" t="s">
        <v>1050</v>
      </c>
      <c r="D303" s="17"/>
      <c r="E303" s="17"/>
      <c r="F303" s="17"/>
      <c r="G303" s="17"/>
      <c r="H303" s="17"/>
      <c r="I303" s="17"/>
      <c r="J303" s="29" t="s">
        <v>1051</v>
      </c>
      <c r="K303" s="22">
        <v>1</v>
      </c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9" t="s">
        <v>257</v>
      </c>
      <c r="AD303" s="8" t="s">
        <v>397</v>
      </c>
    </row>
    <row r="304" spans="1:30" ht="48" x14ac:dyDescent="0.25">
      <c r="A304" s="5">
        <v>304</v>
      </c>
      <c r="B304" s="5" t="s">
        <v>223</v>
      </c>
      <c r="C304" s="27" t="s">
        <v>1052</v>
      </c>
      <c r="D304" s="17"/>
      <c r="E304" s="17"/>
      <c r="F304" s="17"/>
      <c r="G304" s="17"/>
      <c r="H304" s="17"/>
      <c r="I304" s="17"/>
      <c r="J304" s="29" t="s">
        <v>1047</v>
      </c>
      <c r="K304" s="22">
        <v>1</v>
      </c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9" t="s">
        <v>257</v>
      </c>
      <c r="AD304" s="8" t="s">
        <v>397</v>
      </c>
    </row>
    <row r="305" spans="1:30" ht="72" x14ac:dyDescent="0.25">
      <c r="A305" s="5">
        <v>305</v>
      </c>
      <c r="B305" s="5" t="s">
        <v>224</v>
      </c>
      <c r="C305" s="6" t="s">
        <v>1053</v>
      </c>
      <c r="D305" s="17"/>
      <c r="E305" s="17"/>
      <c r="F305" s="17"/>
      <c r="G305" s="17"/>
      <c r="H305" s="17"/>
      <c r="I305" s="17"/>
      <c r="J305" s="29" t="s">
        <v>1047</v>
      </c>
      <c r="K305" s="22">
        <v>1</v>
      </c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9" t="s">
        <v>257</v>
      </c>
      <c r="AD305" s="8" t="s">
        <v>397</v>
      </c>
    </row>
    <row r="306" spans="1:30" ht="48" x14ac:dyDescent="0.25">
      <c r="A306" s="5">
        <v>306</v>
      </c>
      <c r="B306" s="5" t="s">
        <v>225</v>
      </c>
      <c r="C306" s="6" t="s">
        <v>1054</v>
      </c>
      <c r="D306" s="17"/>
      <c r="E306" s="17"/>
      <c r="F306" s="17"/>
      <c r="G306" s="17"/>
      <c r="H306" s="17"/>
      <c r="I306" s="17"/>
      <c r="J306" s="29" t="s">
        <v>1047</v>
      </c>
      <c r="K306" s="22">
        <v>1</v>
      </c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9" t="s">
        <v>257</v>
      </c>
      <c r="AD306" s="8" t="s">
        <v>397</v>
      </c>
    </row>
    <row r="307" spans="1:30" ht="72" x14ac:dyDescent="0.25">
      <c r="A307" s="5">
        <v>307</v>
      </c>
      <c r="B307" s="5" t="s">
        <v>226</v>
      </c>
      <c r="C307" s="6" t="s">
        <v>1055</v>
      </c>
      <c r="D307" s="17"/>
      <c r="E307" s="17"/>
      <c r="F307" s="17"/>
      <c r="G307" s="17"/>
      <c r="H307" s="17"/>
      <c r="I307" s="17"/>
      <c r="J307" s="29" t="s">
        <v>1047</v>
      </c>
      <c r="K307" s="22">
        <v>1</v>
      </c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9" t="s">
        <v>257</v>
      </c>
      <c r="AD307" s="8" t="s">
        <v>397</v>
      </c>
    </row>
    <row r="308" spans="1:30" ht="96" x14ac:dyDescent="0.25">
      <c r="A308" s="5">
        <v>308</v>
      </c>
      <c r="B308" s="5" t="s">
        <v>227</v>
      </c>
      <c r="C308" s="6" t="s">
        <v>1056</v>
      </c>
      <c r="D308" s="17"/>
      <c r="E308" s="17"/>
      <c r="F308" s="17"/>
      <c r="G308" s="17"/>
      <c r="H308" s="17"/>
      <c r="I308" s="17"/>
      <c r="J308" s="29" t="s">
        <v>1047</v>
      </c>
      <c r="K308" s="22">
        <v>1</v>
      </c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9" t="s">
        <v>257</v>
      </c>
      <c r="AD308" s="8" t="s">
        <v>397</v>
      </c>
    </row>
    <row r="309" spans="1:30" ht="72" x14ac:dyDescent="0.25">
      <c r="A309" s="5">
        <v>309</v>
      </c>
      <c r="B309" s="5" t="s">
        <v>228</v>
      </c>
      <c r="C309" s="6" t="s">
        <v>1057</v>
      </c>
      <c r="D309" s="17"/>
      <c r="E309" s="17"/>
      <c r="F309" s="17"/>
      <c r="G309" s="17"/>
      <c r="H309" s="17"/>
      <c r="I309" s="17"/>
      <c r="J309" s="29" t="s">
        <v>1047</v>
      </c>
      <c r="K309" s="22">
        <v>1</v>
      </c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9" t="s">
        <v>257</v>
      </c>
      <c r="AD309" s="8" t="s">
        <v>397</v>
      </c>
    </row>
    <row r="310" spans="1:30" ht="84" x14ac:dyDescent="0.25">
      <c r="A310" s="5">
        <v>310</v>
      </c>
      <c r="B310" s="5" t="s">
        <v>229</v>
      </c>
      <c r="C310" s="6" t="s">
        <v>1058</v>
      </c>
      <c r="D310" s="17"/>
      <c r="E310" s="17"/>
      <c r="F310" s="17"/>
      <c r="G310" s="17"/>
      <c r="H310" s="17"/>
      <c r="I310" s="17"/>
      <c r="J310" s="29" t="s">
        <v>1047</v>
      </c>
      <c r="K310" s="22">
        <v>1</v>
      </c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9" t="s">
        <v>257</v>
      </c>
      <c r="AD310" s="8" t="s">
        <v>397</v>
      </c>
    </row>
    <row r="311" spans="1:30" ht="72" x14ac:dyDescent="0.25">
      <c r="A311" s="5">
        <v>311</v>
      </c>
      <c r="B311" s="5" t="s">
        <v>230</v>
      </c>
      <c r="C311" s="6" t="s">
        <v>1059</v>
      </c>
      <c r="D311" s="17"/>
      <c r="E311" s="17"/>
      <c r="F311" s="17"/>
      <c r="G311" s="17"/>
      <c r="H311" s="17"/>
      <c r="I311" s="17"/>
      <c r="J311" s="29" t="s">
        <v>1047</v>
      </c>
      <c r="K311" s="22">
        <v>1</v>
      </c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9" t="s">
        <v>257</v>
      </c>
      <c r="AD311" s="8" t="s">
        <v>397</v>
      </c>
    </row>
    <row r="312" spans="1:30" ht="72" x14ac:dyDescent="0.25">
      <c r="A312" s="5">
        <v>312</v>
      </c>
      <c r="B312" s="5" t="s">
        <v>231</v>
      </c>
      <c r="C312" s="6" t="s">
        <v>1060</v>
      </c>
      <c r="D312" s="17"/>
      <c r="E312" s="17"/>
      <c r="F312" s="17"/>
      <c r="G312" s="17"/>
      <c r="H312" s="17"/>
      <c r="I312" s="17"/>
      <c r="J312" s="29" t="s">
        <v>1047</v>
      </c>
      <c r="K312" s="22">
        <v>1</v>
      </c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9" t="s">
        <v>257</v>
      </c>
      <c r="AD312" s="8" t="s">
        <v>397</v>
      </c>
    </row>
    <row r="313" spans="1:30" ht="72" x14ac:dyDescent="0.25">
      <c r="A313" s="5">
        <v>313</v>
      </c>
      <c r="B313" s="5" t="s">
        <v>232</v>
      </c>
      <c r="C313" s="6" t="s">
        <v>1061</v>
      </c>
      <c r="D313" s="17"/>
      <c r="E313" s="17"/>
      <c r="F313" s="17"/>
      <c r="G313" s="17"/>
      <c r="H313" s="17"/>
      <c r="I313" s="17"/>
      <c r="J313" s="29" t="s">
        <v>1047</v>
      </c>
      <c r="K313" s="22">
        <v>1</v>
      </c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9" t="s">
        <v>257</v>
      </c>
      <c r="AD313" s="8" t="s">
        <v>397</v>
      </c>
    </row>
    <row r="314" spans="1:30" ht="84" x14ac:dyDescent="0.25">
      <c r="A314" s="5">
        <v>314</v>
      </c>
      <c r="B314" s="5" t="s">
        <v>233</v>
      </c>
      <c r="C314" s="6" t="s">
        <v>1062</v>
      </c>
      <c r="D314" s="17"/>
      <c r="E314" s="17"/>
      <c r="F314" s="17"/>
      <c r="G314" s="17"/>
      <c r="H314" s="17"/>
      <c r="I314" s="17"/>
      <c r="J314" s="29" t="s">
        <v>1047</v>
      </c>
      <c r="K314" s="22">
        <v>1</v>
      </c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9" t="s">
        <v>257</v>
      </c>
      <c r="AD314" s="8" t="s">
        <v>397</v>
      </c>
    </row>
    <row r="315" spans="1:30" ht="108" x14ac:dyDescent="0.25">
      <c r="A315" s="5">
        <v>315</v>
      </c>
      <c r="B315" s="5" t="s">
        <v>234</v>
      </c>
      <c r="C315" s="6" t="s">
        <v>1063</v>
      </c>
      <c r="D315" s="17"/>
      <c r="E315" s="17"/>
      <c r="F315" s="17"/>
      <c r="G315" s="17"/>
      <c r="H315" s="17"/>
      <c r="I315" s="17"/>
      <c r="J315" s="29" t="s">
        <v>1047</v>
      </c>
      <c r="K315" s="22">
        <v>1</v>
      </c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9" t="s">
        <v>257</v>
      </c>
      <c r="AD315" s="8" t="s">
        <v>397</v>
      </c>
    </row>
  </sheetData>
  <mergeCells count="14">
    <mergeCell ref="U2:U3"/>
    <mergeCell ref="V2:V3"/>
    <mergeCell ref="W2:X2"/>
    <mergeCell ref="Y2:AB2"/>
    <mergeCell ref="A1:AD1"/>
    <mergeCell ref="A2:A3"/>
    <mergeCell ref="B2:B3"/>
    <mergeCell ref="C2:C3"/>
    <mergeCell ref="D2:I2"/>
    <mergeCell ref="J2:K2"/>
    <mergeCell ref="L2:N2"/>
    <mergeCell ref="O2:P2"/>
    <mergeCell ref="Q2:R2"/>
    <mergeCell ref="S2:T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4"/>
  <sheetViews>
    <sheetView topLeftCell="A5" workbookViewId="0">
      <selection activeCell="I5" sqref="I5"/>
    </sheetView>
  </sheetViews>
  <sheetFormatPr defaultRowHeight="15" x14ac:dyDescent="0.25"/>
  <sheetData>
    <row r="1" spans="1:34" x14ac:dyDescent="0.25">
      <c r="A1" s="79" t="s">
        <v>1097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</row>
    <row r="2" spans="1:34" x14ac:dyDescent="0.25">
      <c r="A2" s="81" t="s">
        <v>235</v>
      </c>
      <c r="B2" s="81" t="s">
        <v>236</v>
      </c>
      <c r="C2" s="81" t="s">
        <v>237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31"/>
      <c r="Q2" s="81"/>
      <c r="R2" s="81"/>
      <c r="S2" s="81"/>
      <c r="T2" s="81" t="s">
        <v>239</v>
      </c>
      <c r="U2" s="75"/>
      <c r="V2" s="75"/>
      <c r="W2" s="81" t="s">
        <v>240</v>
      </c>
      <c r="X2" s="75"/>
      <c r="Y2" s="32"/>
      <c r="Z2" s="74" t="s">
        <v>242</v>
      </c>
      <c r="AA2" s="75"/>
      <c r="AB2" s="74" t="s">
        <v>243</v>
      </c>
      <c r="AC2" s="74" t="s">
        <v>244</v>
      </c>
      <c r="AD2" s="74" t="s">
        <v>245</v>
      </c>
      <c r="AE2" s="75"/>
      <c r="AF2" s="75" t="s">
        <v>246</v>
      </c>
      <c r="AG2" s="75"/>
      <c r="AH2" s="75"/>
    </row>
    <row r="3" spans="1:34" ht="37.5" x14ac:dyDescent="0.25">
      <c r="A3" s="81"/>
      <c r="B3" s="81"/>
      <c r="C3" s="81"/>
      <c r="D3" s="33" t="s">
        <v>1067</v>
      </c>
      <c r="E3" s="33" t="s">
        <v>1098</v>
      </c>
      <c r="F3" s="33" t="s">
        <v>1099</v>
      </c>
      <c r="G3" s="33" t="s">
        <v>1100</v>
      </c>
      <c r="H3" s="33" t="s">
        <v>1101</v>
      </c>
      <c r="I3" s="33" t="s">
        <v>1102</v>
      </c>
      <c r="J3" s="33" t="s">
        <v>1103</v>
      </c>
      <c r="K3" s="33" t="s">
        <v>13</v>
      </c>
      <c r="L3" s="33" t="s">
        <v>14</v>
      </c>
      <c r="M3" s="33" t="s">
        <v>1096</v>
      </c>
      <c r="N3" s="33" t="s">
        <v>1104</v>
      </c>
      <c r="O3" s="33" t="s">
        <v>1095</v>
      </c>
      <c r="P3" s="33" t="s">
        <v>1105</v>
      </c>
      <c r="Q3" s="33" t="s">
        <v>5</v>
      </c>
      <c r="R3" s="33">
        <v>2</v>
      </c>
      <c r="S3" s="33">
        <v>3</v>
      </c>
      <c r="T3" s="33" t="s">
        <v>239</v>
      </c>
      <c r="U3" s="33" t="s">
        <v>4</v>
      </c>
      <c r="V3" s="33" t="s">
        <v>5</v>
      </c>
      <c r="W3" s="33" t="s">
        <v>6</v>
      </c>
      <c r="X3" s="33" t="s">
        <v>7</v>
      </c>
      <c r="Y3" s="33"/>
      <c r="Z3" s="33" t="s">
        <v>8</v>
      </c>
      <c r="AA3" s="33" t="s">
        <v>253</v>
      </c>
      <c r="AB3" s="74"/>
      <c r="AC3" s="74"/>
      <c r="AD3" s="33" t="s">
        <v>9</v>
      </c>
      <c r="AE3" s="33" t="s">
        <v>254</v>
      </c>
      <c r="AF3" s="33" t="s">
        <v>3</v>
      </c>
      <c r="AG3" s="33" t="s">
        <v>4</v>
      </c>
      <c r="AH3" s="33" t="s">
        <v>5</v>
      </c>
    </row>
    <row r="4" spans="1:34" ht="178.5" x14ac:dyDescent="0.25">
      <c r="A4" s="34">
        <v>1</v>
      </c>
      <c r="B4" s="34">
        <v>1</v>
      </c>
      <c r="C4" s="34" t="s">
        <v>1106</v>
      </c>
      <c r="D4" s="35" t="s">
        <v>1107</v>
      </c>
      <c r="E4" s="35"/>
      <c r="F4" s="35"/>
      <c r="G4" s="35" t="s">
        <v>1088</v>
      </c>
      <c r="H4" s="35" t="s">
        <v>1108</v>
      </c>
      <c r="I4" s="35">
        <v>11</v>
      </c>
      <c r="J4" s="34" t="s">
        <v>1109</v>
      </c>
      <c r="K4" s="36">
        <v>4200</v>
      </c>
      <c r="L4" s="36">
        <v>1100</v>
      </c>
      <c r="M4" s="36">
        <v>2500</v>
      </c>
      <c r="N4" s="36"/>
      <c r="O4" s="36">
        <v>700</v>
      </c>
      <c r="P4" s="36"/>
      <c r="Q4" s="34">
        <f t="shared" ref="Q4:Q70" si="0">K4+L4+M4+O4+P4</f>
        <v>8500</v>
      </c>
      <c r="R4" s="34">
        <f>Q4*2</f>
        <v>17000</v>
      </c>
      <c r="S4" s="34">
        <f>Q4*3</f>
        <v>25500</v>
      </c>
      <c r="T4" s="37">
        <v>1</v>
      </c>
      <c r="U4" s="34">
        <v>250</v>
      </c>
      <c r="V4" s="34">
        <v>250</v>
      </c>
      <c r="W4" s="34">
        <v>1</v>
      </c>
      <c r="X4" s="37">
        <v>1</v>
      </c>
      <c r="Y4" s="37"/>
      <c r="Z4" s="34"/>
      <c r="AA4" s="34"/>
      <c r="AB4" s="37"/>
      <c r="AC4" s="34"/>
      <c r="AD4" s="37">
        <v>1</v>
      </c>
      <c r="AE4" s="34"/>
      <c r="AF4" s="34">
        <v>1</v>
      </c>
      <c r="AG4" s="37">
        <v>200</v>
      </c>
      <c r="AH4" s="34">
        <v>200</v>
      </c>
    </row>
    <row r="5" spans="1:34" ht="191.25" x14ac:dyDescent="0.25">
      <c r="A5" s="34">
        <v>2</v>
      </c>
      <c r="B5" s="34">
        <v>2</v>
      </c>
      <c r="C5" s="38" t="s">
        <v>1110</v>
      </c>
      <c r="D5" s="35" t="s">
        <v>1111</v>
      </c>
      <c r="E5" s="35" t="s">
        <v>1112</v>
      </c>
      <c r="F5" s="35">
        <v>5</v>
      </c>
      <c r="G5" s="35" t="s">
        <v>1086</v>
      </c>
      <c r="H5" s="35" t="s">
        <v>1108</v>
      </c>
      <c r="I5" s="35">
        <v>5</v>
      </c>
      <c r="J5" s="34" t="s">
        <v>1113</v>
      </c>
      <c r="K5" s="36">
        <v>4200</v>
      </c>
      <c r="L5" s="36">
        <v>1800</v>
      </c>
      <c r="M5" s="36">
        <v>2500</v>
      </c>
      <c r="N5" s="36"/>
      <c r="O5" s="36">
        <v>700</v>
      </c>
      <c r="P5" s="36"/>
      <c r="Q5" s="34">
        <f t="shared" si="0"/>
        <v>9200</v>
      </c>
      <c r="R5" s="34">
        <f t="shared" ref="R5:R71" si="1">Q5*2</f>
        <v>18400</v>
      </c>
      <c r="S5" s="34">
        <f>Q5*3</f>
        <v>27600</v>
      </c>
      <c r="T5" s="37">
        <v>1</v>
      </c>
      <c r="U5" s="34">
        <v>500</v>
      </c>
      <c r="V5" s="34">
        <v>500</v>
      </c>
      <c r="W5" s="34">
        <v>1</v>
      </c>
      <c r="X5" s="37">
        <v>1</v>
      </c>
      <c r="Y5" s="37" t="s">
        <v>1114</v>
      </c>
      <c r="Z5" s="34"/>
      <c r="AA5" s="34"/>
      <c r="AB5" s="37"/>
      <c r="AC5" s="34"/>
      <c r="AD5" s="37">
        <v>1</v>
      </c>
      <c r="AE5" s="34"/>
      <c r="AF5" s="34">
        <v>2</v>
      </c>
      <c r="AG5" s="37" t="s">
        <v>1115</v>
      </c>
      <c r="AH5" s="34">
        <v>300</v>
      </c>
    </row>
    <row r="6" spans="1:34" ht="382.5" x14ac:dyDescent="0.25">
      <c r="A6" s="34">
        <v>3</v>
      </c>
      <c r="B6" s="34">
        <v>3</v>
      </c>
      <c r="C6" s="38" t="s">
        <v>1116</v>
      </c>
      <c r="D6" s="35" t="s">
        <v>1117</v>
      </c>
      <c r="E6" s="35" t="s">
        <v>1118</v>
      </c>
      <c r="F6" s="35">
        <v>5</v>
      </c>
      <c r="G6" s="35" t="s">
        <v>1084</v>
      </c>
      <c r="H6" s="35" t="s">
        <v>1108</v>
      </c>
      <c r="I6" s="35">
        <v>5</v>
      </c>
      <c r="J6" s="34" t="s">
        <v>1109</v>
      </c>
      <c r="K6" s="39">
        <v>24000</v>
      </c>
      <c r="L6" s="39">
        <f>5*2200</f>
        <v>11000</v>
      </c>
      <c r="M6" s="39">
        <f>8*2500</f>
        <v>20000</v>
      </c>
      <c r="N6" s="39"/>
      <c r="O6" s="39">
        <v>1400</v>
      </c>
      <c r="P6" s="39"/>
      <c r="Q6" s="34">
        <f t="shared" si="0"/>
        <v>56400</v>
      </c>
      <c r="R6" s="34">
        <f t="shared" si="1"/>
        <v>112800</v>
      </c>
      <c r="S6" s="34">
        <f t="shared" ref="S6:S71" si="2">Q6*3</f>
        <v>169200</v>
      </c>
      <c r="T6" s="37">
        <v>1</v>
      </c>
      <c r="U6" s="34" t="s">
        <v>848</v>
      </c>
      <c r="V6" s="34">
        <f>2*1600</f>
        <v>3200</v>
      </c>
      <c r="W6" s="34">
        <v>1</v>
      </c>
      <c r="X6" s="37">
        <v>2</v>
      </c>
      <c r="Y6" s="37" t="s">
        <v>1119</v>
      </c>
      <c r="Z6" s="34"/>
      <c r="AA6" s="34"/>
      <c r="AB6" s="37"/>
      <c r="AC6" s="34"/>
      <c r="AD6" s="37">
        <v>8</v>
      </c>
      <c r="AE6" s="34"/>
      <c r="AF6" s="34">
        <v>5</v>
      </c>
      <c r="AG6" s="37" t="s">
        <v>1120</v>
      </c>
      <c r="AH6" s="34">
        <f>5*725</f>
        <v>3625</v>
      </c>
    </row>
    <row r="7" spans="1:34" ht="242.25" x14ac:dyDescent="0.25">
      <c r="A7" s="34">
        <v>4</v>
      </c>
      <c r="B7" s="34">
        <v>4</v>
      </c>
      <c r="C7" s="38" t="s">
        <v>1121</v>
      </c>
      <c r="D7" s="35" t="s">
        <v>1122</v>
      </c>
      <c r="E7" s="35" t="s">
        <v>1118</v>
      </c>
      <c r="F7" s="35">
        <v>5</v>
      </c>
      <c r="G7" s="35" t="s">
        <v>1084</v>
      </c>
      <c r="H7" s="35" t="s">
        <v>1123</v>
      </c>
      <c r="I7" s="35">
        <v>5</v>
      </c>
      <c r="J7" s="34" t="s">
        <v>1109</v>
      </c>
      <c r="K7" s="36">
        <v>5800</v>
      </c>
      <c r="L7" s="36">
        <v>1100</v>
      </c>
      <c r="M7" s="36">
        <v>7500</v>
      </c>
      <c r="N7" s="36"/>
      <c r="O7" s="36">
        <v>700</v>
      </c>
      <c r="P7" s="36"/>
      <c r="Q7" s="34">
        <f t="shared" si="0"/>
        <v>15100</v>
      </c>
      <c r="R7" s="34">
        <f t="shared" si="1"/>
        <v>30200</v>
      </c>
      <c r="S7" s="34">
        <f t="shared" si="2"/>
        <v>45300</v>
      </c>
      <c r="T7" s="37">
        <v>1</v>
      </c>
      <c r="U7" s="34" t="s">
        <v>168</v>
      </c>
      <c r="V7" s="34">
        <v>1000</v>
      </c>
      <c r="W7" s="34">
        <v>1</v>
      </c>
      <c r="X7" s="37">
        <v>1</v>
      </c>
      <c r="Y7" s="37" t="s">
        <v>1124</v>
      </c>
      <c r="Z7" s="34"/>
      <c r="AA7" s="34"/>
      <c r="AB7" s="37"/>
      <c r="AC7" s="34"/>
      <c r="AD7" s="37">
        <v>3</v>
      </c>
      <c r="AE7" s="34"/>
      <c r="AF7" s="34">
        <v>1</v>
      </c>
      <c r="AG7" s="37" t="s">
        <v>27</v>
      </c>
      <c r="AH7" s="34">
        <v>500</v>
      </c>
    </row>
    <row r="8" spans="1:34" ht="229.5" x14ac:dyDescent="0.25">
      <c r="A8" s="34">
        <v>5</v>
      </c>
      <c r="B8" s="34">
        <v>5</v>
      </c>
      <c r="C8" s="38" t="s">
        <v>1125</v>
      </c>
      <c r="D8" s="35" t="s">
        <v>1126</v>
      </c>
      <c r="E8" s="35" t="s">
        <v>1118</v>
      </c>
      <c r="F8" s="35">
        <v>5</v>
      </c>
      <c r="G8" s="35" t="s">
        <v>1084</v>
      </c>
      <c r="H8" s="35" t="s">
        <v>1108</v>
      </c>
      <c r="I8" s="35">
        <v>5</v>
      </c>
      <c r="J8" s="34" t="s">
        <v>1109</v>
      </c>
      <c r="K8" s="36">
        <v>4200</v>
      </c>
      <c r="L8" s="36">
        <v>3300</v>
      </c>
      <c r="M8" s="36">
        <v>5000</v>
      </c>
      <c r="N8" s="36"/>
      <c r="O8" s="36">
        <v>4200</v>
      </c>
      <c r="P8" s="36"/>
      <c r="Q8" s="34">
        <f t="shared" si="0"/>
        <v>16700</v>
      </c>
      <c r="R8" s="34">
        <f t="shared" si="1"/>
        <v>33400</v>
      </c>
      <c r="S8" s="34">
        <f t="shared" si="2"/>
        <v>50100</v>
      </c>
      <c r="T8" s="37">
        <v>1</v>
      </c>
      <c r="U8" s="34" t="s">
        <v>27</v>
      </c>
      <c r="V8" s="34">
        <v>500</v>
      </c>
      <c r="W8" s="34">
        <v>1</v>
      </c>
      <c r="X8" s="37">
        <v>6</v>
      </c>
      <c r="Y8" s="37" t="s">
        <v>1127</v>
      </c>
      <c r="Z8" s="34"/>
      <c r="AA8" s="34"/>
      <c r="AB8" s="37"/>
      <c r="AC8" s="34"/>
      <c r="AD8" s="37">
        <v>2</v>
      </c>
      <c r="AE8" s="34"/>
      <c r="AF8" s="34">
        <v>3</v>
      </c>
      <c r="AG8" s="37" t="s">
        <v>1128</v>
      </c>
      <c r="AH8" s="34">
        <v>575</v>
      </c>
    </row>
    <row r="9" spans="1:34" ht="204" x14ac:dyDescent="0.25">
      <c r="A9" s="34">
        <v>6</v>
      </c>
      <c r="B9" s="34">
        <v>6</v>
      </c>
      <c r="C9" s="38" t="s">
        <v>1129</v>
      </c>
      <c r="D9" s="35" t="s">
        <v>1130</v>
      </c>
      <c r="E9" s="35" t="s">
        <v>1118</v>
      </c>
      <c r="F9" s="35">
        <v>5</v>
      </c>
      <c r="G9" s="35" t="s">
        <v>1084</v>
      </c>
      <c r="H9" s="35" t="s">
        <v>1108</v>
      </c>
      <c r="I9" s="35">
        <v>4</v>
      </c>
      <c r="J9" s="34" t="s">
        <v>1109</v>
      </c>
      <c r="K9" s="39">
        <v>24000</v>
      </c>
      <c r="L9" s="39">
        <f>3*5800</f>
        <v>17400</v>
      </c>
      <c r="M9" s="39">
        <v>17500</v>
      </c>
      <c r="N9" s="39">
        <f>5*2500</f>
        <v>12500</v>
      </c>
      <c r="O9" s="39">
        <v>6000</v>
      </c>
      <c r="P9" s="39"/>
      <c r="Q9" s="34">
        <f t="shared" si="0"/>
        <v>64900</v>
      </c>
      <c r="R9" s="34">
        <f t="shared" si="1"/>
        <v>129800</v>
      </c>
      <c r="S9" s="34">
        <f t="shared" si="2"/>
        <v>194700</v>
      </c>
      <c r="T9" s="37">
        <v>1</v>
      </c>
      <c r="U9" s="34" t="s">
        <v>901</v>
      </c>
      <c r="V9" s="34">
        <v>4000</v>
      </c>
      <c r="W9" s="34">
        <v>1</v>
      </c>
      <c r="X9" s="37">
        <v>2</v>
      </c>
      <c r="Y9" s="37" t="s">
        <v>1131</v>
      </c>
      <c r="Z9" s="34"/>
      <c r="AA9" s="34"/>
      <c r="AB9" s="37"/>
      <c r="AC9" s="34"/>
      <c r="AD9" s="34">
        <v>7</v>
      </c>
      <c r="AE9" s="34">
        <v>5</v>
      </c>
      <c r="AF9" s="34">
        <v>3</v>
      </c>
      <c r="AG9" s="37" t="s">
        <v>921</v>
      </c>
      <c r="AH9" s="34">
        <v>4500</v>
      </c>
    </row>
    <row r="10" spans="1:34" ht="204" x14ac:dyDescent="0.25">
      <c r="A10" s="34">
        <v>7</v>
      </c>
      <c r="B10" s="34">
        <v>7</v>
      </c>
      <c r="C10" s="38" t="s">
        <v>1132</v>
      </c>
      <c r="D10" s="35" t="s">
        <v>1133</v>
      </c>
      <c r="E10" s="35" t="s">
        <v>1118</v>
      </c>
      <c r="F10" s="35">
        <v>5</v>
      </c>
      <c r="G10" s="35" t="s">
        <v>1084</v>
      </c>
      <c r="H10" s="35" t="s">
        <v>1108</v>
      </c>
      <c r="I10" s="35">
        <v>5</v>
      </c>
      <c r="J10" s="34" t="s">
        <v>1109</v>
      </c>
      <c r="K10" s="39"/>
      <c r="L10" s="39">
        <v>700</v>
      </c>
      <c r="M10" s="39"/>
      <c r="N10" s="39"/>
      <c r="O10" s="39"/>
      <c r="P10" s="39"/>
      <c r="Q10" s="34">
        <f t="shared" si="0"/>
        <v>700</v>
      </c>
      <c r="R10" s="34">
        <f t="shared" si="1"/>
        <v>1400</v>
      </c>
      <c r="S10" s="34">
        <f t="shared" si="2"/>
        <v>2100</v>
      </c>
      <c r="T10" s="37"/>
      <c r="U10" s="34"/>
      <c r="V10" s="34"/>
      <c r="W10" s="34"/>
      <c r="X10" s="37"/>
      <c r="Y10" s="37"/>
      <c r="Z10" s="34"/>
      <c r="AA10" s="34"/>
      <c r="AB10" s="37"/>
      <c r="AC10" s="34"/>
      <c r="AD10" s="37"/>
      <c r="AE10" s="34"/>
      <c r="AF10" s="34">
        <v>1</v>
      </c>
      <c r="AG10" s="37" t="s">
        <v>1134</v>
      </c>
      <c r="AH10" s="34">
        <v>62.5</v>
      </c>
    </row>
    <row r="11" spans="1:34" ht="114.75" x14ac:dyDescent="0.25">
      <c r="A11" s="34">
        <v>8</v>
      </c>
      <c r="B11" s="34">
        <v>8</v>
      </c>
      <c r="C11" s="38" t="s">
        <v>1135</v>
      </c>
      <c r="D11" s="35" t="s">
        <v>1136</v>
      </c>
      <c r="E11" s="35"/>
      <c r="F11" s="35"/>
      <c r="G11" s="35" t="s">
        <v>1084</v>
      </c>
      <c r="H11" s="35" t="s">
        <v>1108</v>
      </c>
      <c r="I11" s="35" t="s">
        <v>1137</v>
      </c>
      <c r="J11" s="34" t="s">
        <v>1109</v>
      </c>
      <c r="K11" s="39"/>
      <c r="L11" s="39">
        <v>700</v>
      </c>
      <c r="M11" s="39"/>
      <c r="N11" s="39"/>
      <c r="O11" s="39"/>
      <c r="P11" s="39"/>
      <c r="Q11" s="34">
        <f t="shared" si="0"/>
        <v>700</v>
      </c>
      <c r="R11" s="34">
        <f t="shared" si="1"/>
        <v>1400</v>
      </c>
      <c r="S11" s="34">
        <f t="shared" si="2"/>
        <v>2100</v>
      </c>
      <c r="T11" s="37"/>
      <c r="U11" s="34"/>
      <c r="V11" s="34"/>
      <c r="W11" s="34"/>
      <c r="X11" s="37"/>
      <c r="Y11" s="37"/>
      <c r="Z11" s="34"/>
      <c r="AA11" s="34"/>
      <c r="AB11" s="37"/>
      <c r="AC11" s="34"/>
      <c r="AD11" s="37"/>
      <c r="AE11" s="34"/>
      <c r="AF11" s="34">
        <v>1</v>
      </c>
      <c r="AG11" s="37" t="s">
        <v>1138</v>
      </c>
      <c r="AH11" s="34">
        <v>40</v>
      </c>
    </row>
    <row r="12" spans="1:34" ht="191.25" x14ac:dyDescent="0.25">
      <c r="A12" s="34">
        <v>9</v>
      </c>
      <c r="B12" s="34">
        <v>9</v>
      </c>
      <c r="C12" s="38" t="s">
        <v>1139</v>
      </c>
      <c r="D12" s="35" t="s">
        <v>1133</v>
      </c>
      <c r="E12" s="35" t="s">
        <v>1118</v>
      </c>
      <c r="F12" s="35">
        <v>5</v>
      </c>
      <c r="G12" s="35" t="s">
        <v>1084</v>
      </c>
      <c r="H12" s="35" t="s">
        <v>1108</v>
      </c>
      <c r="I12" s="35">
        <v>5</v>
      </c>
      <c r="J12" s="34" t="s">
        <v>1109</v>
      </c>
      <c r="K12" s="36">
        <v>4200</v>
      </c>
      <c r="L12" s="36">
        <v>700</v>
      </c>
      <c r="M12" s="36">
        <v>2500</v>
      </c>
      <c r="N12" s="36"/>
      <c r="O12" s="36">
        <v>3000</v>
      </c>
      <c r="P12" s="36"/>
      <c r="Q12" s="34">
        <f t="shared" si="0"/>
        <v>10400</v>
      </c>
      <c r="R12" s="34">
        <f t="shared" si="1"/>
        <v>20800</v>
      </c>
      <c r="S12" s="34">
        <f t="shared" si="2"/>
        <v>31200</v>
      </c>
      <c r="T12" s="37">
        <v>1</v>
      </c>
      <c r="U12" s="34" t="s">
        <v>27</v>
      </c>
      <c r="V12" s="34">
        <v>500</v>
      </c>
      <c r="W12" s="34">
        <v>1</v>
      </c>
      <c r="X12" s="37">
        <v>1</v>
      </c>
      <c r="Y12" s="37" t="s">
        <v>1140</v>
      </c>
      <c r="Z12" s="34"/>
      <c r="AA12" s="34"/>
      <c r="AB12" s="37"/>
      <c r="AC12" s="34"/>
      <c r="AD12" s="37">
        <v>1</v>
      </c>
      <c r="AE12" s="34"/>
      <c r="AF12" s="34">
        <v>1</v>
      </c>
      <c r="AG12" s="37" t="s">
        <v>1134</v>
      </c>
      <c r="AH12" s="34">
        <v>62.5</v>
      </c>
    </row>
    <row r="13" spans="1:34" ht="280.5" x14ac:dyDescent="0.25">
      <c r="A13" s="34">
        <v>10</v>
      </c>
      <c r="B13" s="34">
        <v>10</v>
      </c>
      <c r="C13" s="38" t="s">
        <v>1141</v>
      </c>
      <c r="D13" s="40" t="s">
        <v>1142</v>
      </c>
      <c r="E13" s="40"/>
      <c r="F13" s="40"/>
      <c r="G13" s="40" t="s">
        <v>1089</v>
      </c>
      <c r="H13" s="40" t="s">
        <v>1123</v>
      </c>
      <c r="I13" s="40">
        <v>8</v>
      </c>
      <c r="J13" s="34" t="s">
        <v>1109</v>
      </c>
      <c r="K13" s="36">
        <v>4200</v>
      </c>
      <c r="L13" s="36">
        <v>0</v>
      </c>
      <c r="M13" s="36">
        <v>7500</v>
      </c>
      <c r="N13" s="36"/>
      <c r="O13" s="36">
        <v>3000</v>
      </c>
      <c r="P13" s="36"/>
      <c r="Q13" s="34">
        <f t="shared" si="0"/>
        <v>14700</v>
      </c>
      <c r="R13" s="34">
        <f t="shared" si="1"/>
        <v>29400</v>
      </c>
      <c r="S13" s="34">
        <f t="shared" si="2"/>
        <v>44100</v>
      </c>
      <c r="T13" s="37">
        <v>1</v>
      </c>
      <c r="U13" s="34" t="s">
        <v>27</v>
      </c>
      <c r="V13" s="34">
        <v>500</v>
      </c>
      <c r="W13" s="34">
        <v>1</v>
      </c>
      <c r="X13" s="37">
        <v>1</v>
      </c>
      <c r="Y13" s="37"/>
      <c r="Z13" s="34"/>
      <c r="AA13" s="34"/>
      <c r="AB13" s="37"/>
      <c r="AC13" s="34"/>
      <c r="AD13" s="37">
        <v>3</v>
      </c>
      <c r="AE13" s="34"/>
      <c r="AF13" s="34"/>
      <c r="AG13" s="37"/>
      <c r="AH13" s="34"/>
    </row>
    <row r="14" spans="1:34" ht="242.25" x14ac:dyDescent="0.25">
      <c r="A14" s="34">
        <v>11</v>
      </c>
      <c r="B14" s="34">
        <v>11</v>
      </c>
      <c r="C14" s="38" t="s">
        <v>1143</v>
      </c>
      <c r="D14" s="35" t="s">
        <v>1144</v>
      </c>
      <c r="E14" s="35"/>
      <c r="F14" s="35"/>
      <c r="G14" s="35" t="s">
        <v>1089</v>
      </c>
      <c r="H14" s="35" t="s">
        <v>1123</v>
      </c>
      <c r="I14" s="35">
        <v>8</v>
      </c>
      <c r="J14" s="34" t="s">
        <v>1113</v>
      </c>
      <c r="K14" s="36">
        <v>5800</v>
      </c>
      <c r="L14" s="36">
        <v>5400</v>
      </c>
      <c r="M14" s="36">
        <v>10000</v>
      </c>
      <c r="N14" s="36"/>
      <c r="O14" s="36">
        <v>3000</v>
      </c>
      <c r="P14" s="36"/>
      <c r="Q14" s="34">
        <f t="shared" si="0"/>
        <v>24200</v>
      </c>
      <c r="R14" s="34">
        <f t="shared" si="1"/>
        <v>48400</v>
      </c>
      <c r="S14" s="34">
        <f t="shared" si="2"/>
        <v>72600</v>
      </c>
      <c r="T14" s="37">
        <v>1</v>
      </c>
      <c r="U14" s="34" t="s">
        <v>1076</v>
      </c>
      <c r="V14" s="34">
        <v>950</v>
      </c>
      <c r="W14" s="34">
        <v>1</v>
      </c>
      <c r="X14" s="37">
        <v>1</v>
      </c>
      <c r="Y14" s="37"/>
      <c r="Z14" s="34"/>
      <c r="AA14" s="34"/>
      <c r="AB14" s="37"/>
      <c r="AC14" s="34"/>
      <c r="AD14" s="37">
        <v>4</v>
      </c>
      <c r="AE14" s="34"/>
      <c r="AF14" s="34">
        <v>1</v>
      </c>
      <c r="AG14" s="37" t="s">
        <v>894</v>
      </c>
      <c r="AH14" s="34">
        <v>1010</v>
      </c>
    </row>
    <row r="15" spans="1:34" ht="255" x14ac:dyDescent="0.25">
      <c r="A15" s="34">
        <v>12</v>
      </c>
      <c r="B15" s="34">
        <v>12</v>
      </c>
      <c r="C15" s="34" t="s">
        <v>1145</v>
      </c>
      <c r="D15" s="39" t="s">
        <v>1146</v>
      </c>
      <c r="E15" s="39" t="s">
        <v>1118</v>
      </c>
      <c r="F15" s="39">
        <v>5</v>
      </c>
      <c r="G15" s="39" t="s">
        <v>1084</v>
      </c>
      <c r="H15" s="39" t="s">
        <v>1108</v>
      </c>
      <c r="I15" s="39">
        <v>5</v>
      </c>
      <c r="J15" s="34" t="s">
        <v>1109</v>
      </c>
      <c r="K15" s="39">
        <v>24000</v>
      </c>
      <c r="L15" s="39">
        <f>5800+4400</f>
        <v>10200</v>
      </c>
      <c r="M15" s="39">
        <v>7500</v>
      </c>
      <c r="N15" s="39"/>
      <c r="O15" s="39">
        <v>700</v>
      </c>
      <c r="P15" s="39"/>
      <c r="Q15" s="34">
        <f t="shared" si="0"/>
        <v>42400</v>
      </c>
      <c r="R15" s="34">
        <f t="shared" si="1"/>
        <v>84800</v>
      </c>
      <c r="S15" s="34">
        <f t="shared" si="2"/>
        <v>127200</v>
      </c>
      <c r="T15" s="37">
        <v>1</v>
      </c>
      <c r="U15" s="34" t="s">
        <v>56</v>
      </c>
      <c r="V15" s="34">
        <f>2*1250</f>
        <v>2500</v>
      </c>
      <c r="W15" s="34">
        <v>1</v>
      </c>
      <c r="X15" s="37">
        <v>1</v>
      </c>
      <c r="Y15" s="37" t="s">
        <v>1147</v>
      </c>
      <c r="Z15" s="34"/>
      <c r="AA15" s="34"/>
      <c r="AB15" s="37"/>
      <c r="AC15" s="34"/>
      <c r="AD15" s="37">
        <v>3</v>
      </c>
      <c r="AE15" s="34"/>
      <c r="AF15" s="34">
        <v>3</v>
      </c>
      <c r="AG15" s="37" t="s">
        <v>1148</v>
      </c>
      <c r="AH15" s="34">
        <v>3010</v>
      </c>
    </row>
    <row r="16" spans="1:34" ht="216.75" x14ac:dyDescent="0.25">
      <c r="A16" s="34">
        <v>13</v>
      </c>
      <c r="B16" s="34">
        <v>13</v>
      </c>
      <c r="C16" s="34" t="s">
        <v>1149</v>
      </c>
      <c r="D16" s="39" t="s">
        <v>1150</v>
      </c>
      <c r="E16" s="39" t="s">
        <v>1151</v>
      </c>
      <c r="F16" s="39">
        <v>6</v>
      </c>
      <c r="G16" s="39" t="s">
        <v>1088</v>
      </c>
      <c r="H16" s="39" t="s">
        <v>1123</v>
      </c>
      <c r="I16" s="39">
        <v>4</v>
      </c>
      <c r="J16" s="34" t="s">
        <v>1109</v>
      </c>
      <c r="K16" s="39">
        <f>24000+5800+3*4200</f>
        <v>42400</v>
      </c>
      <c r="L16" s="39">
        <f>700+5400+2200+1100</f>
        <v>9400</v>
      </c>
      <c r="M16" s="39">
        <f>12*2500</f>
        <v>30000</v>
      </c>
      <c r="N16" s="39"/>
      <c r="O16" s="39">
        <v>3700</v>
      </c>
      <c r="P16" s="39">
        <f>6*500</f>
        <v>3000</v>
      </c>
      <c r="Q16" s="34">
        <f t="shared" si="0"/>
        <v>88500</v>
      </c>
      <c r="R16" s="34">
        <f t="shared" si="1"/>
        <v>177000</v>
      </c>
      <c r="S16" s="34">
        <f t="shared" si="2"/>
        <v>265500</v>
      </c>
      <c r="T16" s="37">
        <v>1</v>
      </c>
      <c r="U16" s="34" t="s">
        <v>1152</v>
      </c>
      <c r="V16" s="34">
        <f xml:space="preserve"> (1*1000)+(2*1250)+(3*315)</f>
        <v>4445</v>
      </c>
      <c r="W16" s="34">
        <v>1</v>
      </c>
      <c r="X16" s="37">
        <v>2</v>
      </c>
      <c r="Y16" s="37" t="s">
        <v>1153</v>
      </c>
      <c r="Z16" s="34"/>
      <c r="AA16" s="34"/>
      <c r="AB16" s="37">
        <v>6</v>
      </c>
      <c r="AC16" s="34"/>
      <c r="AD16" s="37">
        <v>12</v>
      </c>
      <c r="AE16" s="34"/>
      <c r="AF16" s="34">
        <v>4</v>
      </c>
      <c r="AG16" s="37" t="s">
        <v>1154</v>
      </c>
      <c r="AH16" s="34">
        <f>1250+750+125+62.5</f>
        <v>2187.5</v>
      </c>
    </row>
    <row r="17" spans="1:34" ht="153" x14ac:dyDescent="0.25">
      <c r="A17" s="34">
        <v>14</v>
      </c>
      <c r="B17" s="34">
        <v>14</v>
      </c>
      <c r="C17" s="34" t="s">
        <v>1155</v>
      </c>
      <c r="D17" s="39" t="s">
        <v>1156</v>
      </c>
      <c r="E17" s="39"/>
      <c r="F17" s="39"/>
      <c r="G17" s="39" t="s">
        <v>1088</v>
      </c>
      <c r="H17" s="39" t="s">
        <v>1108</v>
      </c>
      <c r="I17" s="39">
        <v>4</v>
      </c>
      <c r="J17" s="34" t="s">
        <v>1109</v>
      </c>
      <c r="K17" s="39">
        <f>5800*2</f>
        <v>11600</v>
      </c>
      <c r="L17" s="39">
        <f>4*1100</f>
        <v>4400</v>
      </c>
      <c r="M17" s="39">
        <f>3*2500</f>
        <v>7500</v>
      </c>
      <c r="N17" s="39"/>
      <c r="O17" s="39">
        <v>700</v>
      </c>
      <c r="P17" s="39"/>
      <c r="Q17" s="34">
        <f t="shared" si="0"/>
        <v>24200</v>
      </c>
      <c r="R17" s="34">
        <f t="shared" si="1"/>
        <v>48400</v>
      </c>
      <c r="S17" s="34">
        <f t="shared" si="2"/>
        <v>72600</v>
      </c>
      <c r="T17" s="37">
        <v>2</v>
      </c>
      <c r="U17" s="34" t="s">
        <v>293</v>
      </c>
      <c r="V17" s="34">
        <v>2000</v>
      </c>
      <c r="W17" s="34">
        <v>1</v>
      </c>
      <c r="X17" s="37">
        <v>1</v>
      </c>
      <c r="Y17" s="37"/>
      <c r="Z17" s="34"/>
      <c r="AA17" s="34"/>
      <c r="AB17" s="37"/>
      <c r="AC17" s="34"/>
      <c r="AD17" s="37">
        <v>3</v>
      </c>
      <c r="AE17" s="34"/>
      <c r="AF17" s="34">
        <v>4</v>
      </c>
      <c r="AG17" s="37" t="s">
        <v>1071</v>
      </c>
      <c r="AH17" s="34">
        <v>2000</v>
      </c>
    </row>
    <row r="18" spans="1:34" ht="140.25" x14ac:dyDescent="0.25">
      <c r="A18" s="34">
        <v>15</v>
      </c>
      <c r="B18" s="34">
        <v>15</v>
      </c>
      <c r="C18" s="34" t="s">
        <v>1157</v>
      </c>
      <c r="D18" s="39" t="s">
        <v>1158</v>
      </c>
      <c r="E18" s="39" t="s">
        <v>1112</v>
      </c>
      <c r="F18" s="39">
        <v>5</v>
      </c>
      <c r="G18" s="39" t="s">
        <v>1086</v>
      </c>
      <c r="H18" s="39" t="s">
        <v>1108</v>
      </c>
      <c r="I18" s="39">
        <v>5</v>
      </c>
      <c r="J18" s="34" t="s">
        <v>1113</v>
      </c>
      <c r="K18" s="39">
        <v>4200</v>
      </c>
      <c r="L18" s="39">
        <v>1100</v>
      </c>
      <c r="M18" s="39">
        <v>2500</v>
      </c>
      <c r="N18" s="39"/>
      <c r="O18" s="39">
        <v>3000</v>
      </c>
      <c r="P18" s="39"/>
      <c r="Q18" s="34">
        <f t="shared" si="0"/>
        <v>10800</v>
      </c>
      <c r="R18" s="34">
        <f t="shared" si="1"/>
        <v>21600</v>
      </c>
      <c r="S18" s="34">
        <f t="shared" si="2"/>
        <v>32400</v>
      </c>
      <c r="T18" s="37">
        <v>1</v>
      </c>
      <c r="U18" s="34" t="s">
        <v>33</v>
      </c>
      <c r="V18" s="34">
        <v>315</v>
      </c>
      <c r="W18" s="34">
        <v>1</v>
      </c>
      <c r="X18" s="37">
        <v>1</v>
      </c>
      <c r="Y18" s="37" t="s">
        <v>1159</v>
      </c>
      <c r="Z18" s="34"/>
      <c r="AA18" s="34"/>
      <c r="AB18" s="37"/>
      <c r="AC18" s="34"/>
      <c r="AD18" s="37">
        <v>1</v>
      </c>
      <c r="AE18" s="34"/>
      <c r="AF18" s="34">
        <v>1</v>
      </c>
      <c r="AG18" s="37">
        <v>160</v>
      </c>
      <c r="AH18" s="34">
        <v>160</v>
      </c>
    </row>
    <row r="19" spans="1:34" ht="216.75" x14ac:dyDescent="0.25">
      <c r="A19" s="34">
        <v>16</v>
      </c>
      <c r="B19" s="34">
        <v>16</v>
      </c>
      <c r="C19" s="34" t="s">
        <v>1160</v>
      </c>
      <c r="D19" s="39" t="s">
        <v>1158</v>
      </c>
      <c r="E19" s="39" t="s">
        <v>1112</v>
      </c>
      <c r="F19" s="39">
        <v>5</v>
      </c>
      <c r="G19" s="39" t="s">
        <v>1086</v>
      </c>
      <c r="H19" s="39" t="s">
        <v>1108</v>
      </c>
      <c r="I19" s="39">
        <v>5</v>
      </c>
      <c r="J19" s="34" t="s">
        <v>1113</v>
      </c>
      <c r="K19" s="39"/>
      <c r="L19" s="39">
        <v>2600</v>
      </c>
      <c r="M19" s="39"/>
      <c r="N19" s="39"/>
      <c r="O19" s="39"/>
      <c r="P19" s="39"/>
      <c r="Q19" s="34">
        <f t="shared" si="0"/>
        <v>2600</v>
      </c>
      <c r="R19" s="34">
        <f t="shared" si="1"/>
        <v>5200</v>
      </c>
      <c r="S19" s="34">
        <f t="shared" si="2"/>
        <v>7800</v>
      </c>
      <c r="T19" s="37"/>
      <c r="U19" s="34"/>
      <c r="V19" s="34"/>
      <c r="W19" s="34"/>
      <c r="X19" s="37"/>
      <c r="Y19" s="37"/>
      <c r="Z19" s="34"/>
      <c r="AA19" s="34"/>
      <c r="AB19" s="37"/>
      <c r="AC19" s="34"/>
      <c r="AD19" s="37"/>
      <c r="AE19" s="34"/>
      <c r="AF19" s="34">
        <v>1</v>
      </c>
      <c r="AG19" s="37">
        <v>160</v>
      </c>
      <c r="AH19" s="34">
        <v>160</v>
      </c>
    </row>
    <row r="20" spans="1:34" ht="153" x14ac:dyDescent="0.25">
      <c r="A20" s="34">
        <v>17</v>
      </c>
      <c r="B20" s="34">
        <v>17</v>
      </c>
      <c r="C20" s="34" t="s">
        <v>1161</v>
      </c>
      <c r="D20" s="36" t="s">
        <v>1162</v>
      </c>
      <c r="E20" s="36"/>
      <c r="F20" s="36"/>
      <c r="G20" s="36" t="s">
        <v>1085</v>
      </c>
      <c r="H20" s="36" t="s">
        <v>1108</v>
      </c>
      <c r="I20" s="36">
        <v>9</v>
      </c>
      <c r="J20" s="34" t="s">
        <v>1113</v>
      </c>
      <c r="K20" s="36">
        <v>4200</v>
      </c>
      <c r="L20" s="36">
        <v>1100</v>
      </c>
      <c r="M20" s="36">
        <v>2500</v>
      </c>
      <c r="N20" s="36"/>
      <c r="O20" s="36">
        <v>700</v>
      </c>
      <c r="P20" s="36"/>
      <c r="Q20" s="34">
        <f t="shared" si="0"/>
        <v>8500</v>
      </c>
      <c r="R20" s="34">
        <f t="shared" si="1"/>
        <v>17000</v>
      </c>
      <c r="S20" s="34">
        <f t="shared" si="2"/>
        <v>25500</v>
      </c>
      <c r="T20" s="37">
        <v>1</v>
      </c>
      <c r="U20" s="34" t="s">
        <v>126</v>
      </c>
      <c r="V20" s="34">
        <v>160</v>
      </c>
      <c r="W20" s="34">
        <v>1</v>
      </c>
      <c r="X20" s="37">
        <v>1</v>
      </c>
      <c r="Y20" s="37"/>
      <c r="Z20" s="34"/>
      <c r="AA20" s="34"/>
      <c r="AB20" s="37"/>
      <c r="AC20" s="34"/>
      <c r="AD20" s="37">
        <v>1</v>
      </c>
      <c r="AE20" s="34"/>
      <c r="AF20" s="34">
        <v>1</v>
      </c>
      <c r="AG20" s="37">
        <v>125</v>
      </c>
      <c r="AH20" s="37">
        <v>125</v>
      </c>
    </row>
    <row r="21" spans="1:34" ht="127.5" x14ac:dyDescent="0.25">
      <c r="A21" s="34">
        <v>18</v>
      </c>
      <c r="B21" s="34">
        <v>18</v>
      </c>
      <c r="C21" s="34" t="s">
        <v>1163</v>
      </c>
      <c r="D21" s="39" t="s">
        <v>1164</v>
      </c>
      <c r="E21" s="39"/>
      <c r="F21" s="39"/>
      <c r="G21" s="39" t="s">
        <v>1085</v>
      </c>
      <c r="H21" s="39" t="s">
        <v>1108</v>
      </c>
      <c r="I21" s="39">
        <v>9</v>
      </c>
      <c r="J21" s="34" t="s">
        <v>1113</v>
      </c>
      <c r="K21" s="39">
        <v>4200</v>
      </c>
      <c r="L21" s="39">
        <v>1100</v>
      </c>
      <c r="M21" s="39">
        <v>2500</v>
      </c>
      <c r="N21" s="39"/>
      <c r="O21" s="39">
        <v>700</v>
      </c>
      <c r="P21" s="39"/>
      <c r="Q21" s="34">
        <f t="shared" si="0"/>
        <v>8500</v>
      </c>
      <c r="R21" s="34">
        <f t="shared" si="1"/>
        <v>17000</v>
      </c>
      <c r="S21" s="34">
        <f t="shared" si="2"/>
        <v>25500</v>
      </c>
      <c r="T21" s="37">
        <v>1</v>
      </c>
      <c r="U21" s="34" t="s">
        <v>35</v>
      </c>
      <c r="V21" s="34">
        <v>250</v>
      </c>
      <c r="W21" s="34">
        <v>1</v>
      </c>
      <c r="X21" s="37">
        <v>1</v>
      </c>
      <c r="Y21" s="37"/>
      <c r="Z21" s="34"/>
      <c r="AA21" s="34"/>
      <c r="AB21" s="37"/>
      <c r="AC21" s="34"/>
      <c r="AD21" s="37">
        <v>1</v>
      </c>
      <c r="AE21" s="34"/>
      <c r="AF21" s="34">
        <v>1</v>
      </c>
      <c r="AG21" s="37">
        <v>125</v>
      </c>
      <c r="AH21" s="37">
        <v>125</v>
      </c>
    </row>
    <row r="22" spans="1:34" ht="255" x14ac:dyDescent="0.25">
      <c r="A22" s="34">
        <v>19</v>
      </c>
      <c r="B22" s="34">
        <v>19</v>
      </c>
      <c r="C22" s="34" t="s">
        <v>1165</v>
      </c>
      <c r="D22" s="36" t="s">
        <v>1166</v>
      </c>
      <c r="E22" s="39" t="s">
        <v>1167</v>
      </c>
      <c r="F22" s="36">
        <v>5</v>
      </c>
      <c r="G22" s="36" t="s">
        <v>1168</v>
      </c>
      <c r="H22" s="36" t="s">
        <v>1108</v>
      </c>
      <c r="I22" s="36">
        <v>5</v>
      </c>
      <c r="J22" s="34" t="s">
        <v>1113</v>
      </c>
      <c r="K22" s="39">
        <v>4200</v>
      </c>
      <c r="L22" s="39">
        <v>1100</v>
      </c>
      <c r="M22" s="39">
        <v>2500</v>
      </c>
      <c r="N22" s="39"/>
      <c r="O22" s="39">
        <v>3000</v>
      </c>
      <c r="P22" s="39"/>
      <c r="Q22" s="34">
        <f t="shared" si="0"/>
        <v>10800</v>
      </c>
      <c r="R22" s="34">
        <f t="shared" si="1"/>
        <v>21600</v>
      </c>
      <c r="S22" s="34">
        <f t="shared" si="2"/>
        <v>32400</v>
      </c>
      <c r="T22" s="37">
        <v>1</v>
      </c>
      <c r="U22" s="34" t="s">
        <v>35</v>
      </c>
      <c r="V22" s="34">
        <v>250</v>
      </c>
      <c r="W22" s="34">
        <v>1</v>
      </c>
      <c r="X22" s="37">
        <v>1</v>
      </c>
      <c r="Y22" s="37" t="s">
        <v>1169</v>
      </c>
      <c r="Z22" s="34"/>
      <c r="AA22" s="34"/>
      <c r="AB22" s="37"/>
      <c r="AC22" s="34"/>
      <c r="AD22" s="37">
        <v>1</v>
      </c>
      <c r="AE22" s="34"/>
      <c r="AF22" s="34">
        <v>1</v>
      </c>
      <c r="AG22" s="37">
        <v>250</v>
      </c>
      <c r="AH22" s="37">
        <v>250</v>
      </c>
    </row>
    <row r="23" spans="1:34" ht="293.25" x14ac:dyDescent="0.25">
      <c r="A23" s="34">
        <v>20</v>
      </c>
      <c r="B23" s="34">
        <v>20</v>
      </c>
      <c r="C23" s="34" t="s">
        <v>1170</v>
      </c>
      <c r="D23" s="39" t="s">
        <v>1171</v>
      </c>
      <c r="E23" s="39" t="s">
        <v>1167</v>
      </c>
      <c r="F23" s="39">
        <v>5</v>
      </c>
      <c r="G23" s="39" t="s">
        <v>1168</v>
      </c>
      <c r="H23" s="39" t="s">
        <v>1123</v>
      </c>
      <c r="I23" s="39">
        <v>5</v>
      </c>
      <c r="J23" s="34" t="s">
        <v>1113</v>
      </c>
      <c r="K23" s="39">
        <v>4200</v>
      </c>
      <c r="L23" s="39">
        <v>700</v>
      </c>
      <c r="M23" s="39">
        <v>2500</v>
      </c>
      <c r="N23" s="39"/>
      <c r="O23" s="39">
        <v>700</v>
      </c>
      <c r="P23" s="39">
        <v>500</v>
      </c>
      <c r="Q23" s="34">
        <f t="shared" si="0"/>
        <v>8600</v>
      </c>
      <c r="R23" s="34">
        <f t="shared" si="1"/>
        <v>17200</v>
      </c>
      <c r="S23" s="34">
        <f t="shared" si="2"/>
        <v>25800</v>
      </c>
      <c r="T23" s="37">
        <v>1</v>
      </c>
      <c r="U23" s="34" t="s">
        <v>35</v>
      </c>
      <c r="V23" s="34">
        <v>250</v>
      </c>
      <c r="W23" s="34">
        <v>1</v>
      </c>
      <c r="X23" s="37">
        <v>1</v>
      </c>
      <c r="Y23" s="37" t="s">
        <v>1172</v>
      </c>
      <c r="Z23" s="34"/>
      <c r="AA23" s="34"/>
      <c r="AB23" s="37">
        <v>1</v>
      </c>
      <c r="AC23" s="34"/>
      <c r="AD23" s="37">
        <v>1</v>
      </c>
      <c r="AE23" s="34"/>
      <c r="AF23" s="34">
        <v>1</v>
      </c>
      <c r="AG23" s="37">
        <v>63</v>
      </c>
      <c r="AH23" s="37">
        <v>63</v>
      </c>
    </row>
    <row r="24" spans="1:34" ht="204" x14ac:dyDescent="0.25">
      <c r="A24" s="34">
        <v>21</v>
      </c>
      <c r="B24" s="34">
        <v>21</v>
      </c>
      <c r="C24" s="34" t="s">
        <v>1173</v>
      </c>
      <c r="D24" s="40" t="s">
        <v>1174</v>
      </c>
      <c r="E24" s="36" t="s">
        <v>1175</v>
      </c>
      <c r="F24" s="36">
        <v>6</v>
      </c>
      <c r="G24" s="40" t="s">
        <v>1088</v>
      </c>
      <c r="H24" s="40" t="s">
        <v>1108</v>
      </c>
      <c r="I24" s="40">
        <v>5</v>
      </c>
      <c r="J24" s="34" t="s">
        <v>1109</v>
      </c>
      <c r="K24" s="36">
        <v>12000</v>
      </c>
      <c r="L24" s="36">
        <v>6600</v>
      </c>
      <c r="M24" s="36">
        <v>7500</v>
      </c>
      <c r="N24" s="36"/>
      <c r="O24" s="36">
        <v>3000</v>
      </c>
      <c r="P24" s="36"/>
      <c r="Q24" s="34">
        <f t="shared" si="0"/>
        <v>29100</v>
      </c>
      <c r="R24" s="34">
        <f t="shared" si="1"/>
        <v>58200</v>
      </c>
      <c r="S24" s="34">
        <f t="shared" si="2"/>
        <v>87300</v>
      </c>
      <c r="T24" s="37">
        <v>1</v>
      </c>
      <c r="U24" s="34" t="s">
        <v>166</v>
      </c>
      <c r="V24" s="34">
        <v>1250</v>
      </c>
      <c r="W24" s="34">
        <v>1</v>
      </c>
      <c r="X24" s="37">
        <v>1</v>
      </c>
      <c r="Y24" s="37" t="s">
        <v>1176</v>
      </c>
      <c r="Z24" s="34"/>
      <c r="AA24" s="34"/>
      <c r="AB24" s="37"/>
      <c r="AC24" s="34"/>
      <c r="AD24" s="37">
        <v>3</v>
      </c>
      <c r="AE24" s="34"/>
      <c r="AF24" s="34">
        <v>3</v>
      </c>
      <c r="AG24" s="37" t="s">
        <v>1177</v>
      </c>
      <c r="AH24" s="34">
        <f>3*625</f>
        <v>1875</v>
      </c>
    </row>
    <row r="25" spans="1:34" ht="178.5" x14ac:dyDescent="0.25">
      <c r="A25" s="34">
        <v>22</v>
      </c>
      <c r="B25" s="34">
        <v>22</v>
      </c>
      <c r="C25" s="34" t="s">
        <v>1178</v>
      </c>
      <c r="D25" s="36" t="s">
        <v>1179</v>
      </c>
      <c r="E25" s="36" t="s">
        <v>1180</v>
      </c>
      <c r="F25" s="36">
        <v>6</v>
      </c>
      <c r="G25" s="36" t="s">
        <v>1088</v>
      </c>
      <c r="H25" s="36" t="s">
        <v>1108</v>
      </c>
      <c r="I25" s="36">
        <v>5</v>
      </c>
      <c r="J25" s="34" t="s">
        <v>1109</v>
      </c>
      <c r="K25" s="36">
        <v>4200</v>
      </c>
      <c r="L25" s="36">
        <v>1100</v>
      </c>
      <c r="M25" s="36">
        <v>2500</v>
      </c>
      <c r="N25" s="36"/>
      <c r="O25" s="36">
        <v>3000</v>
      </c>
      <c r="P25" s="36"/>
      <c r="Q25" s="34">
        <f t="shared" si="0"/>
        <v>10800</v>
      </c>
      <c r="R25" s="34">
        <f t="shared" si="1"/>
        <v>21600</v>
      </c>
      <c r="S25" s="34">
        <f t="shared" si="2"/>
        <v>32400</v>
      </c>
      <c r="T25" s="37">
        <v>1</v>
      </c>
      <c r="U25" s="34" t="s">
        <v>35</v>
      </c>
      <c r="V25" s="34">
        <v>250</v>
      </c>
      <c r="W25" s="34">
        <v>1</v>
      </c>
      <c r="X25" s="37">
        <v>1</v>
      </c>
      <c r="Y25" s="37" t="s">
        <v>1181</v>
      </c>
      <c r="Z25" s="34"/>
      <c r="AA25" s="34"/>
      <c r="AB25" s="37"/>
      <c r="AC25" s="34"/>
      <c r="AD25" s="37">
        <v>1</v>
      </c>
      <c r="AE25" s="34"/>
      <c r="AF25" s="34">
        <v>1</v>
      </c>
      <c r="AG25" s="37" t="s">
        <v>1182</v>
      </c>
      <c r="AH25" s="34">
        <v>200</v>
      </c>
    </row>
    <row r="26" spans="1:34" ht="127.5" x14ac:dyDescent="0.25">
      <c r="A26" s="34">
        <v>23</v>
      </c>
      <c r="B26" s="34">
        <v>23</v>
      </c>
      <c r="C26" s="34" t="s">
        <v>1183</v>
      </c>
      <c r="D26" s="36" t="s">
        <v>1184</v>
      </c>
      <c r="E26" s="36" t="s">
        <v>1180</v>
      </c>
      <c r="F26" s="36">
        <v>6</v>
      </c>
      <c r="G26" s="36" t="s">
        <v>1088</v>
      </c>
      <c r="H26" s="36" t="s">
        <v>1108</v>
      </c>
      <c r="I26" s="36">
        <v>5</v>
      </c>
      <c r="J26" s="34" t="s">
        <v>1109</v>
      </c>
      <c r="K26" s="36">
        <v>4200</v>
      </c>
      <c r="L26" s="36">
        <v>1100</v>
      </c>
      <c r="M26" s="36">
        <v>2500</v>
      </c>
      <c r="N26" s="36"/>
      <c r="O26" s="36">
        <v>700</v>
      </c>
      <c r="P26" s="36"/>
      <c r="Q26" s="34">
        <f t="shared" si="0"/>
        <v>8500</v>
      </c>
      <c r="R26" s="34">
        <f t="shared" si="1"/>
        <v>17000</v>
      </c>
      <c r="S26" s="34">
        <f t="shared" si="2"/>
        <v>25500</v>
      </c>
      <c r="T26" s="37">
        <v>1</v>
      </c>
      <c r="U26" s="34" t="s">
        <v>35</v>
      </c>
      <c r="V26" s="34">
        <v>250</v>
      </c>
      <c r="W26" s="34">
        <v>1</v>
      </c>
      <c r="X26" s="37">
        <v>1</v>
      </c>
      <c r="Y26" s="37" t="s">
        <v>1114</v>
      </c>
      <c r="Z26" s="34"/>
      <c r="AA26" s="34"/>
      <c r="AB26" s="37"/>
      <c r="AC26" s="34"/>
      <c r="AD26" s="37">
        <v>1</v>
      </c>
      <c r="AE26" s="34"/>
      <c r="AF26" s="34">
        <v>1</v>
      </c>
      <c r="AG26" s="37">
        <v>125</v>
      </c>
      <c r="AH26" s="34">
        <v>125</v>
      </c>
    </row>
    <row r="27" spans="1:34" ht="191.25" x14ac:dyDescent="0.25">
      <c r="A27" s="34">
        <v>24</v>
      </c>
      <c r="B27" s="34">
        <v>24</v>
      </c>
      <c r="C27" s="34" t="s">
        <v>1185</v>
      </c>
      <c r="D27" s="36" t="s">
        <v>1186</v>
      </c>
      <c r="E27" s="36" t="s">
        <v>1175</v>
      </c>
      <c r="F27" s="36">
        <v>6</v>
      </c>
      <c r="G27" s="36" t="s">
        <v>1088</v>
      </c>
      <c r="H27" s="36" t="s">
        <v>1108</v>
      </c>
      <c r="I27" s="36">
        <v>5</v>
      </c>
      <c r="J27" s="34" t="s">
        <v>1109</v>
      </c>
      <c r="K27" s="36">
        <v>5800</v>
      </c>
      <c r="L27" s="36">
        <v>3300</v>
      </c>
      <c r="M27" s="36">
        <v>5000</v>
      </c>
      <c r="N27" s="36"/>
      <c r="O27" s="36">
        <v>700</v>
      </c>
      <c r="P27" s="36"/>
      <c r="Q27" s="34">
        <f t="shared" si="0"/>
        <v>14800</v>
      </c>
      <c r="R27" s="34">
        <f t="shared" si="1"/>
        <v>29600</v>
      </c>
      <c r="S27" s="34">
        <f t="shared" si="2"/>
        <v>44400</v>
      </c>
      <c r="T27" s="37">
        <v>1</v>
      </c>
      <c r="U27" s="34" t="s">
        <v>295</v>
      </c>
      <c r="V27" s="34">
        <v>750</v>
      </c>
      <c r="W27" s="34">
        <v>1</v>
      </c>
      <c r="X27" s="37">
        <v>1</v>
      </c>
      <c r="Y27" s="37" t="s">
        <v>1114</v>
      </c>
      <c r="Z27" s="34"/>
      <c r="AA27" s="34"/>
      <c r="AB27" s="37"/>
      <c r="AC27" s="34"/>
      <c r="AD27" s="37">
        <v>2</v>
      </c>
      <c r="AE27" s="34"/>
      <c r="AF27" s="34">
        <v>2</v>
      </c>
      <c r="AG27" s="37" t="s">
        <v>1187</v>
      </c>
      <c r="AH27" s="34">
        <v>1125</v>
      </c>
    </row>
    <row r="28" spans="1:34" ht="204" x14ac:dyDescent="0.25">
      <c r="A28" s="34">
        <v>25</v>
      </c>
      <c r="B28" s="34">
        <v>25</v>
      </c>
      <c r="C28" s="34" t="s">
        <v>1188</v>
      </c>
      <c r="D28" s="36" t="s">
        <v>1189</v>
      </c>
      <c r="E28" s="36" t="s">
        <v>1190</v>
      </c>
      <c r="F28" s="36">
        <v>6</v>
      </c>
      <c r="G28" s="36" t="s">
        <v>1088</v>
      </c>
      <c r="H28" s="36" t="s">
        <v>1108</v>
      </c>
      <c r="I28" s="36">
        <v>5</v>
      </c>
      <c r="J28" s="34" t="s">
        <v>1109</v>
      </c>
      <c r="K28" s="36">
        <v>12000</v>
      </c>
      <c r="L28" s="39">
        <f>2200+1100+1100</f>
        <v>4400</v>
      </c>
      <c r="M28" s="36">
        <v>7500</v>
      </c>
      <c r="N28" s="36"/>
      <c r="O28" s="36">
        <v>3000</v>
      </c>
      <c r="P28" s="36"/>
      <c r="Q28" s="34">
        <f t="shared" si="0"/>
        <v>26900</v>
      </c>
      <c r="R28" s="34">
        <f t="shared" si="1"/>
        <v>53800</v>
      </c>
      <c r="S28" s="34">
        <f t="shared" si="2"/>
        <v>80700</v>
      </c>
      <c r="T28" s="37">
        <v>1</v>
      </c>
      <c r="U28" s="34" t="s">
        <v>166</v>
      </c>
      <c r="V28" s="34">
        <v>1250</v>
      </c>
      <c r="W28" s="34">
        <v>1</v>
      </c>
      <c r="X28" s="37">
        <v>1</v>
      </c>
      <c r="Y28" s="37" t="s">
        <v>1176</v>
      </c>
      <c r="Z28" s="34"/>
      <c r="AA28" s="34"/>
      <c r="AB28" s="37"/>
      <c r="AC28" s="34"/>
      <c r="AD28" s="37">
        <v>3</v>
      </c>
      <c r="AE28" s="34"/>
      <c r="AF28" s="34">
        <v>4</v>
      </c>
      <c r="AG28" s="37" t="s">
        <v>1191</v>
      </c>
      <c r="AH28" s="34">
        <f>(2*180)+125+160</f>
        <v>645</v>
      </c>
    </row>
    <row r="29" spans="1:34" ht="191.25" x14ac:dyDescent="0.25">
      <c r="A29" s="34">
        <v>26</v>
      </c>
      <c r="B29" s="34">
        <v>26</v>
      </c>
      <c r="C29" s="34" t="s">
        <v>1192</v>
      </c>
      <c r="D29" s="39" t="s">
        <v>1193</v>
      </c>
      <c r="E29" s="39" t="s">
        <v>1151</v>
      </c>
      <c r="F29" s="39">
        <v>6</v>
      </c>
      <c r="G29" s="39" t="s">
        <v>1088</v>
      </c>
      <c r="H29" s="39" t="s">
        <v>1108</v>
      </c>
      <c r="I29" s="39">
        <v>5</v>
      </c>
      <c r="J29" s="34" t="s">
        <v>1109</v>
      </c>
      <c r="K29" s="36">
        <v>12000</v>
      </c>
      <c r="L29" s="36">
        <v>6600</v>
      </c>
      <c r="M29" s="36">
        <v>10000</v>
      </c>
      <c r="N29" s="36"/>
      <c r="O29" s="36">
        <v>700</v>
      </c>
      <c r="P29" s="36"/>
      <c r="Q29" s="34">
        <f t="shared" si="0"/>
        <v>29300</v>
      </c>
      <c r="R29" s="34">
        <f t="shared" si="1"/>
        <v>58600</v>
      </c>
      <c r="S29" s="34">
        <f t="shared" si="2"/>
        <v>87900</v>
      </c>
      <c r="T29" s="37">
        <v>1</v>
      </c>
      <c r="U29" s="34" t="s">
        <v>162</v>
      </c>
      <c r="V29" s="34">
        <v>2000</v>
      </c>
      <c r="W29" s="34">
        <v>1</v>
      </c>
      <c r="X29" s="37">
        <v>1</v>
      </c>
      <c r="Y29" s="37" t="s">
        <v>1114</v>
      </c>
      <c r="Z29" s="34"/>
      <c r="AA29" s="34"/>
      <c r="AB29" s="37"/>
      <c r="AC29" s="34"/>
      <c r="AD29" s="37">
        <v>4</v>
      </c>
      <c r="AE29" s="34"/>
      <c r="AF29" s="34">
        <v>3</v>
      </c>
      <c r="AG29" s="37" t="s">
        <v>916</v>
      </c>
      <c r="AH29" s="34">
        <f>3*750</f>
        <v>2250</v>
      </c>
    </row>
    <row r="30" spans="1:34" ht="216.75" x14ac:dyDescent="0.25">
      <c r="A30" s="34">
        <v>27</v>
      </c>
      <c r="B30" s="34">
        <v>27</v>
      </c>
      <c r="C30" s="34" t="s">
        <v>1194</v>
      </c>
      <c r="D30" s="39" t="s">
        <v>1195</v>
      </c>
      <c r="E30" s="39" t="s">
        <v>1180</v>
      </c>
      <c r="F30" s="39">
        <v>6</v>
      </c>
      <c r="G30" s="39" t="s">
        <v>1088</v>
      </c>
      <c r="H30" s="39" t="s">
        <v>1108</v>
      </c>
      <c r="I30" s="39">
        <v>5</v>
      </c>
      <c r="J30" s="34" t="s">
        <v>1109</v>
      </c>
      <c r="K30" s="36">
        <v>3300</v>
      </c>
      <c r="L30" s="36">
        <v>700</v>
      </c>
      <c r="M30" s="36">
        <v>2500</v>
      </c>
      <c r="N30" s="36"/>
      <c r="O30" s="36">
        <v>3000</v>
      </c>
      <c r="P30" s="36"/>
      <c r="Q30" s="34">
        <f t="shared" si="0"/>
        <v>9500</v>
      </c>
      <c r="R30" s="34">
        <f t="shared" si="1"/>
        <v>19000</v>
      </c>
      <c r="S30" s="34">
        <f t="shared" si="2"/>
        <v>28500</v>
      </c>
      <c r="T30" s="37">
        <v>1</v>
      </c>
      <c r="U30" s="34" t="s">
        <v>143</v>
      </c>
      <c r="V30" s="34">
        <v>100</v>
      </c>
      <c r="W30" s="34">
        <v>1</v>
      </c>
      <c r="X30" s="37">
        <v>1</v>
      </c>
      <c r="Y30" s="37" t="s">
        <v>1196</v>
      </c>
      <c r="Z30" s="34"/>
      <c r="AA30" s="34"/>
      <c r="AB30" s="37"/>
      <c r="AC30" s="34"/>
      <c r="AD30" s="37">
        <v>1</v>
      </c>
      <c r="AE30" s="34"/>
      <c r="AF30" s="34">
        <v>1</v>
      </c>
      <c r="AG30" s="37" t="s">
        <v>386</v>
      </c>
      <c r="AH30" s="34">
        <v>40</v>
      </c>
    </row>
    <row r="31" spans="1:34" ht="267.75" x14ac:dyDescent="0.25">
      <c r="A31" s="34"/>
      <c r="B31" s="34" t="s">
        <v>1197</v>
      </c>
      <c r="C31" s="34" t="s">
        <v>1198</v>
      </c>
      <c r="D31" s="39" t="s">
        <v>1195</v>
      </c>
      <c r="E31" s="39" t="s">
        <v>1180</v>
      </c>
      <c r="F31" s="39">
        <v>6</v>
      </c>
      <c r="G31" s="39" t="s">
        <v>1088</v>
      </c>
      <c r="H31" s="39" t="s">
        <v>408</v>
      </c>
      <c r="I31" s="39"/>
      <c r="J31" s="34" t="s">
        <v>1109</v>
      </c>
      <c r="K31" s="36"/>
      <c r="L31" s="36">
        <v>700</v>
      </c>
      <c r="M31" s="36"/>
      <c r="N31" s="36"/>
      <c r="O31" s="36"/>
      <c r="P31" s="36"/>
      <c r="Q31" s="34">
        <f t="shared" si="0"/>
        <v>700</v>
      </c>
      <c r="R31" s="34">
        <f t="shared" si="1"/>
        <v>1400</v>
      </c>
      <c r="S31" s="34">
        <f t="shared" si="2"/>
        <v>2100</v>
      </c>
      <c r="T31" s="37"/>
      <c r="U31" s="34"/>
      <c r="V31" s="34"/>
      <c r="W31" s="34"/>
      <c r="X31" s="37"/>
      <c r="Y31" s="37"/>
      <c r="Z31" s="34"/>
      <c r="AA31" s="34"/>
      <c r="AB31" s="37"/>
      <c r="AC31" s="34"/>
      <c r="AD31" s="37"/>
      <c r="AE31" s="34"/>
      <c r="AF31" s="34">
        <v>1</v>
      </c>
      <c r="AG31" s="37" t="s">
        <v>387</v>
      </c>
      <c r="AH31" s="34">
        <v>45</v>
      </c>
    </row>
    <row r="32" spans="1:34" ht="255" x14ac:dyDescent="0.25">
      <c r="A32" s="34">
        <v>28</v>
      </c>
      <c r="B32" s="34">
        <v>28</v>
      </c>
      <c r="C32" s="34" t="s">
        <v>1199</v>
      </c>
      <c r="D32" s="39" t="s">
        <v>1200</v>
      </c>
      <c r="E32" s="39"/>
      <c r="F32" s="39"/>
      <c r="G32" s="39" t="s">
        <v>1088</v>
      </c>
      <c r="H32" s="39" t="s">
        <v>1108</v>
      </c>
      <c r="I32" s="39">
        <v>5</v>
      </c>
      <c r="J32" s="34" t="s">
        <v>1109</v>
      </c>
      <c r="K32" s="36">
        <v>5800</v>
      </c>
      <c r="L32" s="36">
        <v>1100</v>
      </c>
      <c r="M32" s="36">
        <v>5000</v>
      </c>
      <c r="N32" s="36"/>
      <c r="O32" s="36">
        <v>700</v>
      </c>
      <c r="P32" s="36"/>
      <c r="Q32" s="34">
        <f t="shared" si="0"/>
        <v>12600</v>
      </c>
      <c r="R32" s="34">
        <f t="shared" si="1"/>
        <v>25200</v>
      </c>
      <c r="S32" s="34">
        <f t="shared" si="2"/>
        <v>37800</v>
      </c>
      <c r="T32" s="37">
        <v>1</v>
      </c>
      <c r="U32" s="34" t="s">
        <v>295</v>
      </c>
      <c r="V32" s="34">
        <v>750</v>
      </c>
      <c r="W32" s="34">
        <v>1</v>
      </c>
      <c r="X32" s="37">
        <v>1</v>
      </c>
      <c r="Y32" s="37"/>
      <c r="Z32" s="34"/>
      <c r="AA32" s="34"/>
      <c r="AB32" s="37"/>
      <c r="AC32" s="34"/>
      <c r="AD32" s="37">
        <v>2</v>
      </c>
      <c r="AE32" s="34"/>
      <c r="AF32" s="34">
        <v>1</v>
      </c>
      <c r="AG32" s="37" t="s">
        <v>27</v>
      </c>
      <c r="AH32" s="34">
        <v>500</v>
      </c>
    </row>
    <row r="33" spans="1:34" ht="255" x14ac:dyDescent="0.25">
      <c r="A33" s="34">
        <v>29</v>
      </c>
      <c r="B33" s="34">
        <v>29</v>
      </c>
      <c r="C33" s="34" t="s">
        <v>1201</v>
      </c>
      <c r="D33" s="39" t="s">
        <v>1202</v>
      </c>
      <c r="E33" s="40" t="s">
        <v>1175</v>
      </c>
      <c r="F33" s="40">
        <v>6</v>
      </c>
      <c r="G33" s="39" t="s">
        <v>1088</v>
      </c>
      <c r="H33" s="39" t="s">
        <v>1108</v>
      </c>
      <c r="I33" s="39">
        <v>5</v>
      </c>
      <c r="J33" s="34" t="s">
        <v>1109</v>
      </c>
      <c r="K33" s="36">
        <v>5800</v>
      </c>
      <c r="L33" s="36">
        <v>2200</v>
      </c>
      <c r="M33" s="36">
        <v>5000</v>
      </c>
      <c r="N33" s="36"/>
      <c r="O33" s="36">
        <v>700</v>
      </c>
      <c r="P33" s="36"/>
      <c r="Q33" s="34">
        <f t="shared" si="0"/>
        <v>13700</v>
      </c>
      <c r="R33" s="34">
        <f t="shared" si="1"/>
        <v>27400</v>
      </c>
      <c r="S33" s="34">
        <f t="shared" si="2"/>
        <v>41100</v>
      </c>
      <c r="T33" s="37">
        <v>1</v>
      </c>
      <c r="U33" s="34" t="s">
        <v>168</v>
      </c>
      <c r="V33" s="34">
        <v>1000</v>
      </c>
      <c r="W33" s="34">
        <v>1</v>
      </c>
      <c r="X33" s="37">
        <v>1</v>
      </c>
      <c r="Y33" s="37" t="s">
        <v>1114</v>
      </c>
      <c r="Z33" s="34"/>
      <c r="AA33" s="34"/>
      <c r="AB33" s="37"/>
      <c r="AC33" s="34"/>
      <c r="AD33" s="37">
        <v>2</v>
      </c>
      <c r="AE33" s="34"/>
      <c r="AF33" s="34">
        <v>2</v>
      </c>
      <c r="AG33" s="37" t="s">
        <v>1203</v>
      </c>
      <c r="AH33" s="34">
        <f>320+250</f>
        <v>570</v>
      </c>
    </row>
    <row r="34" spans="1:34" ht="229.5" x14ac:dyDescent="0.25">
      <c r="A34" s="34">
        <v>30</v>
      </c>
      <c r="B34" s="34">
        <v>30</v>
      </c>
      <c r="C34" s="34" t="s">
        <v>1204</v>
      </c>
      <c r="D34" s="40" t="s">
        <v>1205</v>
      </c>
      <c r="E34" s="40" t="s">
        <v>1175</v>
      </c>
      <c r="F34" s="40">
        <v>6</v>
      </c>
      <c r="G34" s="40" t="s">
        <v>1088</v>
      </c>
      <c r="H34" s="40" t="s">
        <v>1108</v>
      </c>
      <c r="I34" s="40">
        <v>5</v>
      </c>
      <c r="J34" s="34" t="s">
        <v>1109</v>
      </c>
      <c r="K34" s="36">
        <v>4200</v>
      </c>
      <c r="L34" s="36">
        <v>1100</v>
      </c>
      <c r="M34" s="36">
        <v>2500</v>
      </c>
      <c r="N34" s="36"/>
      <c r="O34" s="36">
        <v>3000</v>
      </c>
      <c r="P34" s="36"/>
      <c r="Q34" s="34">
        <f t="shared" si="0"/>
        <v>10800</v>
      </c>
      <c r="R34" s="34">
        <f t="shared" si="1"/>
        <v>21600</v>
      </c>
      <c r="S34" s="34">
        <f t="shared" si="2"/>
        <v>32400</v>
      </c>
      <c r="T34" s="37">
        <v>1</v>
      </c>
      <c r="U34" s="34" t="s">
        <v>27</v>
      </c>
      <c r="V34" s="34">
        <v>500</v>
      </c>
      <c r="W34" s="34">
        <v>1</v>
      </c>
      <c r="X34" s="37">
        <v>1</v>
      </c>
      <c r="Y34" s="37" t="s">
        <v>1206</v>
      </c>
      <c r="Z34" s="34"/>
      <c r="AA34" s="34"/>
      <c r="AB34" s="37"/>
      <c r="AC34" s="34"/>
      <c r="AD34" s="37">
        <v>1</v>
      </c>
      <c r="AE34" s="34"/>
      <c r="AF34" s="34">
        <v>1</v>
      </c>
      <c r="AG34" s="37" t="s">
        <v>35</v>
      </c>
      <c r="AH34" s="34">
        <v>250</v>
      </c>
    </row>
    <row r="35" spans="1:34" ht="229.5" x14ac:dyDescent="0.25">
      <c r="A35" s="34">
        <v>31</v>
      </c>
      <c r="B35" s="34">
        <v>31</v>
      </c>
      <c r="C35" s="34" t="s">
        <v>1207</v>
      </c>
      <c r="D35" s="40" t="s">
        <v>1208</v>
      </c>
      <c r="E35" s="40"/>
      <c r="F35" s="40"/>
      <c r="G35" s="40" t="s">
        <v>1090</v>
      </c>
      <c r="H35" s="40" t="s">
        <v>1108</v>
      </c>
      <c r="I35" s="40">
        <v>8</v>
      </c>
      <c r="J35" s="34" t="s">
        <v>1113</v>
      </c>
      <c r="K35" s="36">
        <v>4200</v>
      </c>
      <c r="L35" s="36">
        <v>1100</v>
      </c>
      <c r="M35" s="36">
        <v>5000</v>
      </c>
      <c r="N35" s="36"/>
      <c r="O35" s="36">
        <v>3000</v>
      </c>
      <c r="P35" s="36"/>
      <c r="Q35" s="34">
        <f t="shared" si="0"/>
        <v>13300</v>
      </c>
      <c r="R35" s="34">
        <f t="shared" si="1"/>
        <v>26600</v>
      </c>
      <c r="S35" s="34">
        <f t="shared" si="2"/>
        <v>39900</v>
      </c>
      <c r="T35" s="37">
        <v>1</v>
      </c>
      <c r="U35" s="34" t="s">
        <v>27</v>
      </c>
      <c r="V35" s="34">
        <v>500</v>
      </c>
      <c r="W35" s="34">
        <v>1</v>
      </c>
      <c r="X35" s="37">
        <v>1</v>
      </c>
      <c r="Y35" s="37"/>
      <c r="Z35" s="34"/>
      <c r="AA35" s="34"/>
      <c r="AB35" s="37"/>
      <c r="AC35" s="34"/>
      <c r="AD35" s="37">
        <v>2</v>
      </c>
      <c r="AE35" s="34"/>
      <c r="AF35" s="34">
        <v>1</v>
      </c>
      <c r="AG35" s="37" t="s">
        <v>29</v>
      </c>
      <c r="AH35" s="34">
        <v>200</v>
      </c>
    </row>
    <row r="36" spans="1:34" ht="216.75" x14ac:dyDescent="0.25">
      <c r="A36" s="34">
        <v>32</v>
      </c>
      <c r="B36" s="34">
        <v>32</v>
      </c>
      <c r="C36" s="34" t="s">
        <v>1209</v>
      </c>
      <c r="D36" s="39" t="s">
        <v>1210</v>
      </c>
      <c r="E36" s="39"/>
      <c r="F36" s="39"/>
      <c r="G36" s="39" t="s">
        <v>1090</v>
      </c>
      <c r="H36" s="39" t="s">
        <v>1108</v>
      </c>
      <c r="I36" s="39">
        <v>8</v>
      </c>
      <c r="J36" s="34" t="s">
        <v>1113</v>
      </c>
      <c r="K36" s="36">
        <v>4200</v>
      </c>
      <c r="L36" s="36">
        <v>1100</v>
      </c>
      <c r="M36" s="36">
        <v>5000</v>
      </c>
      <c r="N36" s="36"/>
      <c r="O36" s="36">
        <v>700</v>
      </c>
      <c r="P36" s="36"/>
      <c r="Q36" s="34">
        <f t="shared" si="0"/>
        <v>11000</v>
      </c>
      <c r="R36" s="34">
        <f t="shared" si="1"/>
        <v>22000</v>
      </c>
      <c r="S36" s="34">
        <f t="shared" si="2"/>
        <v>33000</v>
      </c>
      <c r="T36" s="37">
        <v>1</v>
      </c>
      <c r="U36" s="34" t="s">
        <v>27</v>
      </c>
      <c r="V36" s="34">
        <v>500</v>
      </c>
      <c r="W36" s="34">
        <v>1</v>
      </c>
      <c r="X36" s="37">
        <v>1</v>
      </c>
      <c r="Y36" s="37"/>
      <c r="Z36" s="34"/>
      <c r="AA36" s="34"/>
      <c r="AB36" s="37"/>
      <c r="AC36" s="34"/>
      <c r="AD36" s="37">
        <v>2</v>
      </c>
      <c r="AE36" s="34"/>
      <c r="AF36" s="34">
        <v>1</v>
      </c>
      <c r="AG36" s="37" t="s">
        <v>160</v>
      </c>
      <c r="AH36" s="34">
        <v>320</v>
      </c>
    </row>
    <row r="37" spans="1:34" ht="178.5" x14ac:dyDescent="0.25">
      <c r="A37" s="34">
        <v>33</v>
      </c>
      <c r="B37" s="34">
        <v>33</v>
      </c>
      <c r="C37" s="34" t="s">
        <v>1211</v>
      </c>
      <c r="D37" s="39" t="s">
        <v>1212</v>
      </c>
      <c r="E37" s="39"/>
      <c r="F37" s="39"/>
      <c r="G37" s="39" t="s">
        <v>1090</v>
      </c>
      <c r="H37" s="39" t="s">
        <v>1108</v>
      </c>
      <c r="I37" s="39">
        <v>8</v>
      </c>
      <c r="J37" s="34" t="s">
        <v>1113</v>
      </c>
      <c r="K37" s="36">
        <v>4200</v>
      </c>
      <c r="L37" s="36">
        <v>2200</v>
      </c>
      <c r="M37" s="36">
        <v>5000</v>
      </c>
      <c r="N37" s="36"/>
      <c r="O37" s="36">
        <v>700</v>
      </c>
      <c r="P37" s="36"/>
      <c r="Q37" s="34">
        <f t="shared" si="0"/>
        <v>12100</v>
      </c>
      <c r="R37" s="34">
        <f t="shared" si="1"/>
        <v>24200</v>
      </c>
      <c r="S37" s="34">
        <f t="shared" si="2"/>
        <v>36300</v>
      </c>
      <c r="T37" s="37">
        <v>1</v>
      </c>
      <c r="U37" s="34" t="s">
        <v>27</v>
      </c>
      <c r="V37" s="34">
        <v>500</v>
      </c>
      <c r="W37" s="34">
        <v>1</v>
      </c>
      <c r="X37" s="37">
        <v>1</v>
      </c>
      <c r="Y37" s="37"/>
      <c r="Z37" s="34"/>
      <c r="AA37" s="34"/>
      <c r="AB37" s="37"/>
      <c r="AC37" s="34"/>
      <c r="AD37" s="37">
        <v>2</v>
      </c>
      <c r="AE37" s="34"/>
      <c r="AF37" s="34">
        <v>2</v>
      </c>
      <c r="AG37" s="37" t="s">
        <v>1213</v>
      </c>
      <c r="AH37" s="34">
        <f>320+180</f>
        <v>500</v>
      </c>
    </row>
    <row r="38" spans="1:34" ht="306" x14ac:dyDescent="0.25">
      <c r="A38" s="34">
        <v>34</v>
      </c>
      <c r="B38" s="34">
        <v>34</v>
      </c>
      <c r="C38" s="34" t="s">
        <v>1214</v>
      </c>
      <c r="D38" s="39" t="s">
        <v>1215</v>
      </c>
      <c r="E38" s="39"/>
      <c r="F38" s="39"/>
      <c r="G38" s="39" t="s">
        <v>1090</v>
      </c>
      <c r="H38" s="39" t="s">
        <v>1123</v>
      </c>
      <c r="I38" s="39">
        <v>8</v>
      </c>
      <c r="J38" s="34" t="s">
        <v>1113</v>
      </c>
      <c r="K38" s="36">
        <v>4200</v>
      </c>
      <c r="L38" s="36">
        <v>1100</v>
      </c>
      <c r="M38" s="36">
        <v>2500</v>
      </c>
      <c r="N38" s="36"/>
      <c r="O38" s="36">
        <v>3000</v>
      </c>
      <c r="P38" s="36">
        <v>1500</v>
      </c>
      <c r="Q38" s="34">
        <f t="shared" si="0"/>
        <v>12300</v>
      </c>
      <c r="R38" s="34">
        <f t="shared" si="1"/>
        <v>24600</v>
      </c>
      <c r="S38" s="34">
        <f t="shared" si="2"/>
        <v>36900</v>
      </c>
      <c r="T38" s="37">
        <v>1</v>
      </c>
      <c r="U38" s="34" t="s">
        <v>27</v>
      </c>
      <c r="V38" s="34">
        <v>500</v>
      </c>
      <c r="W38" s="34">
        <v>1</v>
      </c>
      <c r="X38" s="37">
        <v>1</v>
      </c>
      <c r="Y38" s="37"/>
      <c r="Z38" s="34"/>
      <c r="AA38" s="34"/>
      <c r="AB38" s="37">
        <v>3</v>
      </c>
      <c r="AC38" s="34"/>
      <c r="AD38" s="37">
        <v>1</v>
      </c>
      <c r="AE38" s="34"/>
      <c r="AF38" s="34">
        <v>1</v>
      </c>
      <c r="AG38" s="37" t="s">
        <v>160</v>
      </c>
      <c r="AH38" s="34">
        <v>320</v>
      </c>
    </row>
    <row r="39" spans="1:34" ht="280.5" x14ac:dyDescent="0.25">
      <c r="A39" s="34">
        <v>35</v>
      </c>
      <c r="B39" s="34">
        <v>35</v>
      </c>
      <c r="C39" s="34" t="s">
        <v>1216</v>
      </c>
      <c r="D39" s="39" t="s">
        <v>1217</v>
      </c>
      <c r="E39" s="39"/>
      <c r="F39" s="39"/>
      <c r="G39" s="39" t="s">
        <v>1090</v>
      </c>
      <c r="H39" s="39" t="s">
        <v>1123</v>
      </c>
      <c r="I39" s="39">
        <v>8</v>
      </c>
      <c r="J39" s="34" t="s">
        <v>1113</v>
      </c>
      <c r="K39" s="36">
        <v>5800</v>
      </c>
      <c r="L39" s="36">
        <v>2200</v>
      </c>
      <c r="M39" s="36">
        <v>5000</v>
      </c>
      <c r="N39" s="36"/>
      <c r="O39" s="36">
        <v>700</v>
      </c>
      <c r="P39" s="36">
        <f>5*500</f>
        <v>2500</v>
      </c>
      <c r="Q39" s="34">
        <f t="shared" si="0"/>
        <v>16200</v>
      </c>
      <c r="R39" s="34">
        <f t="shared" si="1"/>
        <v>32400</v>
      </c>
      <c r="S39" s="34">
        <f t="shared" si="2"/>
        <v>48600</v>
      </c>
      <c r="T39" s="37">
        <v>1</v>
      </c>
      <c r="U39" s="34" t="s">
        <v>128</v>
      </c>
      <c r="V39" s="34">
        <v>630</v>
      </c>
      <c r="W39" s="34">
        <v>1</v>
      </c>
      <c r="X39" s="37">
        <v>1</v>
      </c>
      <c r="Y39" s="37"/>
      <c r="Z39" s="34"/>
      <c r="AA39" s="34"/>
      <c r="AB39" s="37">
        <v>5</v>
      </c>
      <c r="AC39" s="34"/>
      <c r="AD39" s="37">
        <v>2</v>
      </c>
      <c r="AE39" s="34"/>
      <c r="AF39" s="34">
        <v>2</v>
      </c>
      <c r="AG39" s="37" t="s">
        <v>1218</v>
      </c>
      <c r="AH39" s="34">
        <v>750</v>
      </c>
    </row>
    <row r="40" spans="1:34" ht="178.5" x14ac:dyDescent="0.25">
      <c r="A40" s="34">
        <v>36</v>
      </c>
      <c r="B40" s="34">
        <v>36</v>
      </c>
      <c r="C40" s="34" t="s">
        <v>1219</v>
      </c>
      <c r="D40" s="36" t="s">
        <v>1220</v>
      </c>
      <c r="E40" s="36"/>
      <c r="F40" s="36"/>
      <c r="G40" s="36" t="s">
        <v>1089</v>
      </c>
      <c r="H40" s="36" t="s">
        <v>1108</v>
      </c>
      <c r="I40" s="36">
        <v>8</v>
      </c>
      <c r="J40" s="34" t="s">
        <v>1113</v>
      </c>
      <c r="K40" s="39"/>
      <c r="L40" s="39">
        <v>2800</v>
      </c>
      <c r="M40" s="39"/>
      <c r="N40" s="39"/>
      <c r="O40" s="39"/>
      <c r="P40" s="39"/>
      <c r="Q40" s="34">
        <f t="shared" si="0"/>
        <v>2800</v>
      </c>
      <c r="R40" s="34">
        <f t="shared" si="1"/>
        <v>5600</v>
      </c>
      <c r="S40" s="34">
        <f t="shared" si="2"/>
        <v>8400</v>
      </c>
      <c r="T40" s="37"/>
      <c r="U40" s="34"/>
      <c r="V40" s="34"/>
      <c r="W40" s="34"/>
      <c r="X40" s="37"/>
      <c r="Y40" s="37"/>
      <c r="Z40" s="34"/>
      <c r="AA40" s="34"/>
      <c r="AB40" s="37"/>
      <c r="AC40" s="34"/>
      <c r="AD40" s="37"/>
      <c r="AE40" s="34"/>
      <c r="AF40" s="34">
        <v>1</v>
      </c>
      <c r="AG40" s="37" t="s">
        <v>86</v>
      </c>
      <c r="AH40" s="34">
        <v>125</v>
      </c>
    </row>
    <row r="41" spans="1:34" ht="242.25" x14ac:dyDescent="0.25">
      <c r="A41" s="34">
        <v>37</v>
      </c>
      <c r="B41" s="34">
        <v>37</v>
      </c>
      <c r="C41" s="34" t="s">
        <v>1221</v>
      </c>
      <c r="D41" s="36" t="s">
        <v>1222</v>
      </c>
      <c r="E41" s="36" t="s">
        <v>1112</v>
      </c>
      <c r="F41" s="36">
        <v>5</v>
      </c>
      <c r="G41" s="36" t="s">
        <v>1086</v>
      </c>
      <c r="H41" s="36" t="s">
        <v>1108</v>
      </c>
      <c r="I41" s="36">
        <v>6</v>
      </c>
      <c r="J41" s="34" t="s">
        <v>1113</v>
      </c>
      <c r="K41" s="39">
        <v>4200</v>
      </c>
      <c r="L41" s="39">
        <v>1100</v>
      </c>
      <c r="M41" s="39">
        <v>2500</v>
      </c>
      <c r="N41" s="39"/>
      <c r="O41" s="39">
        <v>700</v>
      </c>
      <c r="P41" s="39"/>
      <c r="Q41" s="34">
        <f t="shared" si="0"/>
        <v>8500</v>
      </c>
      <c r="R41" s="34">
        <f t="shared" si="1"/>
        <v>17000</v>
      </c>
      <c r="S41" s="34">
        <f t="shared" si="2"/>
        <v>25500</v>
      </c>
      <c r="T41" s="37">
        <v>1</v>
      </c>
      <c r="U41" s="34" t="s">
        <v>35</v>
      </c>
      <c r="V41" s="34">
        <v>250</v>
      </c>
      <c r="W41" s="34">
        <v>1</v>
      </c>
      <c r="X41" s="37">
        <v>1</v>
      </c>
      <c r="Y41" s="37" t="s">
        <v>1114</v>
      </c>
      <c r="Z41" s="34"/>
      <c r="AA41" s="34"/>
      <c r="AB41" s="37"/>
      <c r="AC41" s="34"/>
      <c r="AD41" s="37">
        <v>1</v>
      </c>
      <c r="AE41" s="34"/>
      <c r="AF41" s="34">
        <v>1</v>
      </c>
      <c r="AG41" s="37" t="s">
        <v>35</v>
      </c>
      <c r="AH41" s="34">
        <v>250</v>
      </c>
    </row>
    <row r="42" spans="1:34" ht="204" x14ac:dyDescent="0.25">
      <c r="A42" s="34">
        <v>38</v>
      </c>
      <c r="B42" s="34">
        <v>38</v>
      </c>
      <c r="C42" s="34" t="s">
        <v>1223</v>
      </c>
      <c r="D42" s="36" t="s">
        <v>1220</v>
      </c>
      <c r="E42" s="36"/>
      <c r="F42" s="36"/>
      <c r="G42" s="36" t="s">
        <v>1089</v>
      </c>
      <c r="H42" s="36" t="s">
        <v>1224</v>
      </c>
      <c r="I42" s="36">
        <v>8</v>
      </c>
      <c r="J42" s="34" t="s">
        <v>1113</v>
      </c>
      <c r="K42" s="39">
        <f>5800+5800+4200</f>
        <v>15800</v>
      </c>
      <c r="L42" s="39">
        <f>2200+2200+1100+700+1100</f>
        <v>7300</v>
      </c>
      <c r="M42" s="39">
        <f>2500*19</f>
        <v>47500</v>
      </c>
      <c r="N42" s="39"/>
      <c r="O42" s="39">
        <f>4*3000</f>
        <v>12000</v>
      </c>
      <c r="P42" s="39"/>
      <c r="Q42" s="34">
        <f t="shared" si="0"/>
        <v>82600</v>
      </c>
      <c r="R42" s="34">
        <f t="shared" si="1"/>
        <v>165200</v>
      </c>
      <c r="S42" s="34">
        <f t="shared" si="2"/>
        <v>247800</v>
      </c>
      <c r="T42" s="37">
        <v>3</v>
      </c>
      <c r="U42" s="34" t="s">
        <v>1225</v>
      </c>
      <c r="V42" s="34">
        <v>2250</v>
      </c>
      <c r="W42" s="34">
        <v>1</v>
      </c>
      <c r="X42" s="37">
        <v>4</v>
      </c>
      <c r="Y42" s="37"/>
      <c r="Z42" s="34"/>
      <c r="AA42" s="34"/>
      <c r="AB42" s="37"/>
      <c r="AC42" s="34"/>
      <c r="AD42" s="37">
        <v>19</v>
      </c>
      <c r="AE42" s="34"/>
      <c r="AF42" s="34">
        <v>5</v>
      </c>
      <c r="AG42" s="37" t="s">
        <v>1226</v>
      </c>
      <c r="AH42" s="34">
        <f>600+1000+250+30</f>
        <v>1880</v>
      </c>
    </row>
    <row r="43" spans="1:34" ht="140.25" x14ac:dyDescent="0.25">
      <c r="A43" s="34">
        <v>39</v>
      </c>
      <c r="B43" s="34">
        <v>39</v>
      </c>
      <c r="C43" s="34" t="s">
        <v>1227</v>
      </c>
      <c r="D43" s="36" t="s">
        <v>1228</v>
      </c>
      <c r="E43" s="36"/>
      <c r="F43" s="36"/>
      <c r="G43" s="36" t="s">
        <v>1084</v>
      </c>
      <c r="H43" s="36" t="s">
        <v>1108</v>
      </c>
      <c r="I43" s="36" t="s">
        <v>408</v>
      </c>
      <c r="J43" s="34" t="s">
        <v>1109</v>
      </c>
      <c r="K43" s="39">
        <v>4200</v>
      </c>
      <c r="L43" s="39">
        <v>1400</v>
      </c>
      <c r="M43" s="39">
        <v>2500</v>
      </c>
      <c r="N43" s="39"/>
      <c r="O43" s="39">
        <v>3000</v>
      </c>
      <c r="P43" s="39"/>
      <c r="Q43" s="34">
        <f t="shared" si="0"/>
        <v>11100</v>
      </c>
      <c r="R43" s="34">
        <f t="shared" si="1"/>
        <v>22200</v>
      </c>
      <c r="S43" s="34">
        <f t="shared" si="2"/>
        <v>33300</v>
      </c>
      <c r="T43" s="37">
        <v>1</v>
      </c>
      <c r="U43" s="34" t="s">
        <v>35</v>
      </c>
      <c r="V43" s="34">
        <v>250</v>
      </c>
      <c r="W43" s="34">
        <v>1</v>
      </c>
      <c r="X43" s="37">
        <v>1</v>
      </c>
      <c r="Y43" s="37"/>
      <c r="Z43" s="34"/>
      <c r="AA43" s="34"/>
      <c r="AB43" s="37"/>
      <c r="AC43" s="34"/>
      <c r="AD43" s="37">
        <v>1</v>
      </c>
      <c r="AE43" s="34"/>
      <c r="AF43" s="34">
        <v>2</v>
      </c>
      <c r="AG43" s="37" t="s">
        <v>1229</v>
      </c>
      <c r="AH43" s="34">
        <v>85</v>
      </c>
    </row>
    <row r="44" spans="1:34" ht="204" x14ac:dyDescent="0.25">
      <c r="A44" s="34">
        <v>40</v>
      </c>
      <c r="B44" s="34">
        <v>40</v>
      </c>
      <c r="C44" s="34" t="s">
        <v>1230</v>
      </c>
      <c r="D44" s="36" t="s">
        <v>1231</v>
      </c>
      <c r="E44" s="36" t="s">
        <v>1112</v>
      </c>
      <c r="F44" s="36">
        <v>5</v>
      </c>
      <c r="G44" s="36" t="s">
        <v>1086</v>
      </c>
      <c r="H44" s="36" t="s">
        <v>1108</v>
      </c>
      <c r="I44" s="36">
        <v>6</v>
      </c>
      <c r="J44" s="34" t="s">
        <v>1113</v>
      </c>
      <c r="K44" s="39">
        <v>4200</v>
      </c>
      <c r="L44" s="39">
        <v>700</v>
      </c>
      <c r="M44" s="39">
        <v>2500</v>
      </c>
      <c r="N44" s="39"/>
      <c r="O44" s="39">
        <v>3000</v>
      </c>
      <c r="P44" s="39"/>
      <c r="Q44" s="34">
        <f t="shared" si="0"/>
        <v>10400</v>
      </c>
      <c r="R44" s="34">
        <f t="shared" si="1"/>
        <v>20800</v>
      </c>
      <c r="S44" s="34">
        <f t="shared" si="2"/>
        <v>31200</v>
      </c>
      <c r="T44" s="37">
        <v>1</v>
      </c>
      <c r="U44" s="34" t="s">
        <v>35</v>
      </c>
      <c r="V44" s="34">
        <v>250</v>
      </c>
      <c r="W44" s="34">
        <v>1</v>
      </c>
      <c r="X44" s="37">
        <v>1</v>
      </c>
      <c r="Y44" s="37" t="s">
        <v>1181</v>
      </c>
      <c r="Z44" s="34"/>
      <c r="AA44" s="34"/>
      <c r="AB44" s="37"/>
      <c r="AC44" s="34"/>
      <c r="AD44" s="37">
        <v>1</v>
      </c>
      <c r="AE44" s="34"/>
      <c r="AF44" s="34">
        <v>1</v>
      </c>
      <c r="AG44" s="37" t="s">
        <v>1232</v>
      </c>
      <c r="AH44" s="34">
        <v>62.5</v>
      </c>
    </row>
    <row r="45" spans="1:34" ht="229.5" x14ac:dyDescent="0.25">
      <c r="A45" s="34">
        <v>41</v>
      </c>
      <c r="B45" s="34">
        <v>41</v>
      </c>
      <c r="C45" s="34" t="s">
        <v>1233</v>
      </c>
      <c r="D45" s="36" t="s">
        <v>1234</v>
      </c>
      <c r="E45" s="36"/>
      <c r="F45" s="36"/>
      <c r="G45" s="36" t="s">
        <v>1089</v>
      </c>
      <c r="H45" s="36"/>
      <c r="I45" s="36">
        <v>8</v>
      </c>
      <c r="J45" s="34" t="s">
        <v>1113</v>
      </c>
      <c r="K45" s="39"/>
      <c r="L45" s="39">
        <v>2600</v>
      </c>
      <c r="M45" s="39"/>
      <c r="N45" s="39"/>
      <c r="O45" s="39"/>
      <c r="P45" s="39"/>
      <c r="Q45" s="34">
        <f t="shared" si="0"/>
        <v>2600</v>
      </c>
      <c r="R45" s="34">
        <f t="shared" si="1"/>
        <v>5200</v>
      </c>
      <c r="S45" s="34">
        <f t="shared" si="2"/>
        <v>7800</v>
      </c>
      <c r="T45" s="37"/>
      <c r="U45" s="34"/>
      <c r="V45" s="34"/>
      <c r="W45" s="34"/>
      <c r="X45" s="37"/>
      <c r="Y45" s="37"/>
      <c r="Z45" s="34"/>
      <c r="AA45" s="34"/>
      <c r="AB45" s="37"/>
      <c r="AC45" s="34"/>
      <c r="AD45" s="37"/>
      <c r="AE45" s="34"/>
      <c r="AF45" s="34">
        <v>1</v>
      </c>
      <c r="AG45" s="37" t="s">
        <v>86</v>
      </c>
      <c r="AH45" s="34">
        <v>125</v>
      </c>
    </row>
    <row r="46" spans="1:34" ht="216.75" x14ac:dyDescent="0.25">
      <c r="A46" s="41" t="s">
        <v>1235</v>
      </c>
      <c r="B46" s="41">
        <v>42</v>
      </c>
      <c r="C46" s="34" t="s">
        <v>1236</v>
      </c>
      <c r="D46" s="36" t="s">
        <v>1237</v>
      </c>
      <c r="E46" s="36" t="s">
        <v>1238</v>
      </c>
      <c r="F46" s="36">
        <v>5</v>
      </c>
      <c r="G46" s="36" t="s">
        <v>1086</v>
      </c>
      <c r="H46" s="36" t="s">
        <v>1108</v>
      </c>
      <c r="I46" s="36">
        <v>6</v>
      </c>
      <c r="J46" s="34" t="s">
        <v>1113</v>
      </c>
      <c r="K46" s="39">
        <v>5800</v>
      </c>
      <c r="L46" s="39">
        <v>2200</v>
      </c>
      <c r="M46" s="39">
        <v>2500</v>
      </c>
      <c r="N46" s="39"/>
      <c r="O46" s="39">
        <v>700</v>
      </c>
      <c r="P46" s="39"/>
      <c r="Q46" s="34">
        <f t="shared" si="0"/>
        <v>11200</v>
      </c>
      <c r="R46" s="34">
        <f t="shared" si="1"/>
        <v>22400</v>
      </c>
      <c r="S46" s="34">
        <f t="shared" si="2"/>
        <v>33600</v>
      </c>
      <c r="T46" s="37">
        <v>1</v>
      </c>
      <c r="U46" s="34" t="s">
        <v>295</v>
      </c>
      <c r="V46" s="34">
        <v>750</v>
      </c>
      <c r="W46" s="34">
        <v>1</v>
      </c>
      <c r="X46" s="37">
        <v>1</v>
      </c>
      <c r="Y46" s="37" t="s">
        <v>1239</v>
      </c>
      <c r="Z46" s="34"/>
      <c r="AA46" s="34"/>
      <c r="AB46" s="37"/>
      <c r="AC46" s="34"/>
      <c r="AD46" s="37">
        <v>1</v>
      </c>
      <c r="AE46" s="34"/>
      <c r="AF46" s="34">
        <v>2</v>
      </c>
      <c r="AG46" s="37" t="s">
        <v>1072</v>
      </c>
      <c r="AH46" s="34">
        <v>400</v>
      </c>
    </row>
    <row r="47" spans="1:34" ht="165.75" x14ac:dyDescent="0.25">
      <c r="A47" s="34">
        <v>43</v>
      </c>
      <c r="B47" s="34">
        <v>43</v>
      </c>
      <c r="C47" s="34" t="s">
        <v>1240</v>
      </c>
      <c r="D47" s="36" t="s">
        <v>1241</v>
      </c>
      <c r="E47" s="36" t="s">
        <v>1112</v>
      </c>
      <c r="F47" s="36">
        <v>5</v>
      </c>
      <c r="G47" s="36" t="s">
        <v>1086</v>
      </c>
      <c r="H47" s="36" t="s">
        <v>1108</v>
      </c>
      <c r="I47" s="36">
        <v>5</v>
      </c>
      <c r="J47" s="34" t="s">
        <v>1113</v>
      </c>
      <c r="K47" s="39">
        <v>4200</v>
      </c>
      <c r="L47" s="39">
        <v>1100</v>
      </c>
      <c r="M47" s="39">
        <v>5000</v>
      </c>
      <c r="N47" s="39"/>
      <c r="O47" s="39">
        <v>3000</v>
      </c>
      <c r="P47" s="39"/>
      <c r="Q47" s="34">
        <f t="shared" si="0"/>
        <v>13300</v>
      </c>
      <c r="R47" s="34">
        <f t="shared" si="1"/>
        <v>26600</v>
      </c>
      <c r="S47" s="34">
        <f t="shared" si="2"/>
        <v>39900</v>
      </c>
      <c r="T47" s="37">
        <v>1</v>
      </c>
      <c r="U47" s="34" t="s">
        <v>27</v>
      </c>
      <c r="V47" s="34">
        <v>500</v>
      </c>
      <c r="W47" s="34">
        <v>1</v>
      </c>
      <c r="X47" s="37">
        <v>1</v>
      </c>
      <c r="Y47" s="37" t="s">
        <v>1114</v>
      </c>
      <c r="Z47" s="34"/>
      <c r="AA47" s="34"/>
      <c r="AB47" s="37"/>
      <c r="AC47" s="34"/>
      <c r="AD47" s="37">
        <v>2</v>
      </c>
      <c r="AE47" s="34"/>
      <c r="AF47" s="34">
        <v>1</v>
      </c>
      <c r="AG47" s="37" t="s">
        <v>1242</v>
      </c>
      <c r="AH47" s="34">
        <v>200</v>
      </c>
    </row>
    <row r="48" spans="1:34" ht="267.75" x14ac:dyDescent="0.25">
      <c r="A48" s="34">
        <v>44</v>
      </c>
      <c r="B48" s="34">
        <v>44</v>
      </c>
      <c r="C48" s="34" t="s">
        <v>1243</v>
      </c>
      <c r="D48" s="36" t="s">
        <v>1244</v>
      </c>
      <c r="E48" s="36"/>
      <c r="F48" s="36"/>
      <c r="G48" s="36" t="s">
        <v>1090</v>
      </c>
      <c r="H48" s="36"/>
      <c r="I48" s="36">
        <v>11</v>
      </c>
      <c r="J48" s="34" t="s">
        <v>1113</v>
      </c>
      <c r="K48" s="39">
        <v>4200</v>
      </c>
      <c r="L48" s="39">
        <v>1100</v>
      </c>
      <c r="M48" s="39">
        <v>5000</v>
      </c>
      <c r="N48" s="39"/>
      <c r="O48" s="39"/>
      <c r="P48" s="39">
        <v>500</v>
      </c>
      <c r="Q48" s="34">
        <f t="shared" si="0"/>
        <v>10800</v>
      </c>
      <c r="R48" s="34">
        <f t="shared" si="1"/>
        <v>21600</v>
      </c>
      <c r="S48" s="34">
        <f t="shared" si="2"/>
        <v>32400</v>
      </c>
      <c r="T48" s="37">
        <v>1</v>
      </c>
      <c r="U48" s="34" t="s">
        <v>27</v>
      </c>
      <c r="V48" s="34">
        <v>500</v>
      </c>
      <c r="W48" s="34" t="s">
        <v>408</v>
      </c>
      <c r="X48" s="37"/>
      <c r="Y48" s="37"/>
      <c r="Z48" s="34"/>
      <c r="AA48" s="34"/>
      <c r="AB48" s="37">
        <v>1</v>
      </c>
      <c r="AC48" s="34"/>
      <c r="AD48" s="37">
        <v>2</v>
      </c>
      <c r="AE48" s="34"/>
      <c r="AF48" s="34">
        <v>1</v>
      </c>
      <c r="AG48" s="37" t="s">
        <v>1080</v>
      </c>
      <c r="AH48" s="34">
        <v>250</v>
      </c>
    </row>
    <row r="49" spans="1:34" ht="204" x14ac:dyDescent="0.25">
      <c r="A49" s="34">
        <v>45</v>
      </c>
      <c r="B49" s="34">
        <v>45</v>
      </c>
      <c r="C49" s="34" t="s">
        <v>1245</v>
      </c>
      <c r="D49" s="40" t="s">
        <v>1220</v>
      </c>
      <c r="E49" s="40"/>
      <c r="F49" s="40"/>
      <c r="G49" s="40" t="s">
        <v>1089</v>
      </c>
      <c r="H49" s="40" t="s">
        <v>1108</v>
      </c>
      <c r="I49" s="40">
        <v>8</v>
      </c>
      <c r="J49" s="34" t="s">
        <v>1113</v>
      </c>
      <c r="K49" s="39"/>
      <c r="L49" s="42">
        <v>2600</v>
      </c>
      <c r="M49" s="39"/>
      <c r="N49" s="39"/>
      <c r="O49" s="39"/>
      <c r="P49" s="39"/>
      <c r="Q49" s="34">
        <f t="shared" si="0"/>
        <v>2600</v>
      </c>
      <c r="R49" s="34">
        <f t="shared" si="1"/>
        <v>5200</v>
      </c>
      <c r="S49" s="34">
        <f t="shared" si="2"/>
        <v>7800</v>
      </c>
      <c r="T49" s="37"/>
      <c r="U49" s="34"/>
      <c r="V49" s="34"/>
      <c r="W49" s="34"/>
      <c r="X49" s="37"/>
      <c r="Y49" s="37"/>
      <c r="Z49" s="34"/>
      <c r="AA49" s="34"/>
      <c r="AB49" s="37"/>
      <c r="AC49" s="34"/>
      <c r="AD49" s="37"/>
      <c r="AE49" s="34"/>
      <c r="AF49" s="34">
        <v>1</v>
      </c>
      <c r="AG49" s="37" t="s">
        <v>126</v>
      </c>
      <c r="AH49" s="34">
        <v>160</v>
      </c>
    </row>
    <row r="50" spans="1:34" ht="191.25" x14ac:dyDescent="0.25">
      <c r="A50" s="34">
        <v>46</v>
      </c>
      <c r="B50" s="34">
        <v>46</v>
      </c>
      <c r="C50" s="34" t="s">
        <v>1246</v>
      </c>
      <c r="D50" s="40" t="s">
        <v>1247</v>
      </c>
      <c r="E50" s="40"/>
      <c r="F50" s="40"/>
      <c r="G50" s="40" t="s">
        <v>1086</v>
      </c>
      <c r="H50" s="40" t="s">
        <v>1108</v>
      </c>
      <c r="I50" s="40">
        <v>9</v>
      </c>
      <c r="J50" s="34" t="s">
        <v>1113</v>
      </c>
      <c r="K50" s="39">
        <v>4200</v>
      </c>
      <c r="L50" s="39">
        <v>2200</v>
      </c>
      <c r="M50" s="39">
        <v>5000</v>
      </c>
      <c r="N50" s="39"/>
      <c r="O50" s="39">
        <v>3000</v>
      </c>
      <c r="P50" s="39"/>
      <c r="Q50" s="34">
        <f t="shared" si="0"/>
        <v>14400</v>
      </c>
      <c r="R50" s="34">
        <f t="shared" si="1"/>
        <v>28800</v>
      </c>
      <c r="S50" s="34">
        <f t="shared" si="2"/>
        <v>43200</v>
      </c>
      <c r="T50" s="37">
        <v>1</v>
      </c>
      <c r="U50" s="34" t="s">
        <v>33</v>
      </c>
      <c r="V50" s="34">
        <v>315</v>
      </c>
      <c r="W50" s="34">
        <v>1</v>
      </c>
      <c r="X50" s="37">
        <v>1</v>
      </c>
      <c r="Y50" s="37"/>
      <c r="Z50" s="34"/>
      <c r="AA50" s="34"/>
      <c r="AB50" s="37"/>
      <c r="AC50" s="34"/>
      <c r="AD50" s="37">
        <v>2</v>
      </c>
      <c r="AE50" s="34"/>
      <c r="AF50" s="34">
        <v>2</v>
      </c>
      <c r="AG50" s="37" t="s">
        <v>1248</v>
      </c>
      <c r="AH50" s="34">
        <v>360</v>
      </c>
    </row>
    <row r="51" spans="1:34" ht="255" x14ac:dyDescent="0.25">
      <c r="A51" s="34">
        <v>47</v>
      </c>
      <c r="B51" s="34">
        <v>47</v>
      </c>
      <c r="C51" s="34" t="s">
        <v>1249</v>
      </c>
      <c r="D51" s="40" t="s">
        <v>1234</v>
      </c>
      <c r="E51" s="40"/>
      <c r="F51" s="40"/>
      <c r="G51" s="40" t="s">
        <v>1089</v>
      </c>
      <c r="H51" s="40" t="s">
        <v>1108</v>
      </c>
      <c r="I51" s="36">
        <v>8</v>
      </c>
      <c r="J51" s="34" t="s">
        <v>1113</v>
      </c>
      <c r="K51" s="39">
        <v>4200</v>
      </c>
      <c r="L51" s="39">
        <v>1400</v>
      </c>
      <c r="M51" s="39">
        <v>2500</v>
      </c>
      <c r="N51" s="39"/>
      <c r="O51" s="39"/>
      <c r="P51" s="39"/>
      <c r="Q51" s="34">
        <f t="shared" si="0"/>
        <v>8100</v>
      </c>
      <c r="R51" s="34">
        <f t="shared" si="1"/>
        <v>16200</v>
      </c>
      <c r="S51" s="34">
        <f t="shared" si="2"/>
        <v>24300</v>
      </c>
      <c r="T51" s="37">
        <v>1</v>
      </c>
      <c r="U51" s="34" t="s">
        <v>29</v>
      </c>
      <c r="V51" s="34">
        <v>200</v>
      </c>
      <c r="W51" s="34" t="s">
        <v>408</v>
      </c>
      <c r="X51" s="37"/>
      <c r="Y51" s="37"/>
      <c r="Z51" s="34"/>
      <c r="AA51" s="34"/>
      <c r="AB51" s="37"/>
      <c r="AC51" s="34"/>
      <c r="AD51" s="37">
        <v>1</v>
      </c>
      <c r="AE51" s="34"/>
      <c r="AF51" s="34">
        <v>2</v>
      </c>
      <c r="AG51" s="37" t="s">
        <v>1250</v>
      </c>
      <c r="AH51" s="34">
        <v>162.5</v>
      </c>
    </row>
    <row r="52" spans="1:34" ht="229.5" x14ac:dyDescent="0.25">
      <c r="A52" s="34">
        <v>48</v>
      </c>
      <c r="B52" s="34">
        <v>48</v>
      </c>
      <c r="C52" s="34" t="s">
        <v>1251</v>
      </c>
      <c r="D52" s="39" t="s">
        <v>1252</v>
      </c>
      <c r="E52" s="39"/>
      <c r="F52" s="39"/>
      <c r="G52" s="39" t="s">
        <v>1089</v>
      </c>
      <c r="H52" s="39" t="s">
        <v>1224</v>
      </c>
      <c r="I52" s="39">
        <v>8</v>
      </c>
      <c r="J52" s="34" t="s">
        <v>1113</v>
      </c>
      <c r="K52" s="39">
        <f>1800+1000+500</f>
        <v>3300</v>
      </c>
      <c r="L52" s="36">
        <v>700</v>
      </c>
      <c r="M52" s="39"/>
      <c r="N52" s="39"/>
      <c r="O52" s="39"/>
      <c r="P52" s="39"/>
      <c r="Q52" s="34">
        <f t="shared" si="0"/>
        <v>4000</v>
      </c>
      <c r="R52" s="34">
        <f t="shared" si="1"/>
        <v>8000</v>
      </c>
      <c r="S52" s="34">
        <f t="shared" si="2"/>
        <v>12000</v>
      </c>
      <c r="T52" s="37">
        <v>1</v>
      </c>
      <c r="U52" s="34" t="s">
        <v>143</v>
      </c>
      <c r="V52" s="34">
        <v>100</v>
      </c>
      <c r="W52" s="34" t="s">
        <v>408</v>
      </c>
      <c r="X52" s="37"/>
      <c r="Y52" s="37"/>
      <c r="Z52" s="34"/>
      <c r="AA52" s="34"/>
      <c r="AB52" s="37"/>
      <c r="AC52" s="34"/>
      <c r="AD52" s="37"/>
      <c r="AE52" s="34"/>
      <c r="AF52" s="34">
        <v>1</v>
      </c>
      <c r="AG52" s="37" t="s">
        <v>143</v>
      </c>
      <c r="AH52" s="34">
        <v>100</v>
      </c>
    </row>
    <row r="53" spans="1:34" ht="153" x14ac:dyDescent="0.25">
      <c r="A53" s="34">
        <v>49</v>
      </c>
      <c r="B53" s="34" t="s">
        <v>1253</v>
      </c>
      <c r="C53" s="34" t="s">
        <v>1254</v>
      </c>
      <c r="D53" s="39" t="s">
        <v>1255</v>
      </c>
      <c r="E53" s="39"/>
      <c r="F53" s="39"/>
      <c r="G53" s="39" t="s">
        <v>1086</v>
      </c>
      <c r="H53" s="39" t="s">
        <v>1108</v>
      </c>
      <c r="I53" s="39">
        <v>8</v>
      </c>
      <c r="J53" s="34" t="s">
        <v>1113</v>
      </c>
      <c r="K53" s="39">
        <v>4200</v>
      </c>
      <c r="L53" s="36">
        <v>2200</v>
      </c>
      <c r="M53" s="39">
        <v>5000</v>
      </c>
      <c r="N53" s="39"/>
      <c r="O53" s="39">
        <v>700</v>
      </c>
      <c r="P53" s="39"/>
      <c r="Q53" s="34">
        <f t="shared" si="0"/>
        <v>12100</v>
      </c>
      <c r="R53" s="34">
        <f t="shared" si="1"/>
        <v>24200</v>
      </c>
      <c r="S53" s="34">
        <f t="shared" si="2"/>
        <v>36300</v>
      </c>
      <c r="T53" s="37">
        <v>1</v>
      </c>
      <c r="U53" s="34" t="s">
        <v>27</v>
      </c>
      <c r="V53" s="34">
        <v>500</v>
      </c>
      <c r="W53" s="34">
        <v>1</v>
      </c>
      <c r="X53" s="37">
        <v>1</v>
      </c>
      <c r="Y53" s="37"/>
      <c r="Z53" s="34"/>
      <c r="AA53" s="34"/>
      <c r="AB53" s="37"/>
      <c r="AC53" s="34"/>
      <c r="AD53" s="37">
        <v>2</v>
      </c>
      <c r="AE53" s="34"/>
      <c r="AF53" s="34">
        <v>1</v>
      </c>
      <c r="AG53" s="37">
        <v>600</v>
      </c>
      <c r="AH53" s="34">
        <v>600</v>
      </c>
    </row>
    <row r="54" spans="1:34" ht="153" x14ac:dyDescent="0.25">
      <c r="A54" s="34">
        <v>50</v>
      </c>
      <c r="B54" s="34">
        <v>49</v>
      </c>
      <c r="C54" s="34" t="s">
        <v>1254</v>
      </c>
      <c r="D54" s="39" t="s">
        <v>1256</v>
      </c>
      <c r="E54" s="39"/>
      <c r="F54" s="39"/>
      <c r="G54" s="39" t="s">
        <v>1086</v>
      </c>
      <c r="H54" s="39" t="s">
        <v>1108</v>
      </c>
      <c r="I54" s="39">
        <v>8</v>
      </c>
      <c r="J54" s="34" t="s">
        <v>1113</v>
      </c>
      <c r="K54" s="36">
        <v>4200</v>
      </c>
      <c r="L54" s="36">
        <v>3300</v>
      </c>
      <c r="M54" s="36">
        <v>5000</v>
      </c>
      <c r="N54" s="36"/>
      <c r="O54" s="36">
        <v>3000</v>
      </c>
      <c r="P54" s="36"/>
      <c r="Q54" s="34">
        <f t="shared" si="0"/>
        <v>15500</v>
      </c>
      <c r="R54" s="34">
        <f t="shared" si="1"/>
        <v>31000</v>
      </c>
      <c r="S54" s="34">
        <f t="shared" si="2"/>
        <v>46500</v>
      </c>
      <c r="T54" s="37">
        <v>1</v>
      </c>
      <c r="U54" s="34" t="s">
        <v>27</v>
      </c>
      <c r="V54" s="34">
        <v>500</v>
      </c>
      <c r="W54" s="34">
        <v>1</v>
      </c>
      <c r="X54" s="37">
        <v>1</v>
      </c>
      <c r="Y54" s="37"/>
      <c r="Z54" s="34"/>
      <c r="AA54" s="34"/>
      <c r="AB54" s="37"/>
      <c r="AC54" s="34"/>
      <c r="AD54" s="37">
        <v>2</v>
      </c>
      <c r="AE54" s="34"/>
      <c r="AF54" s="34">
        <v>3</v>
      </c>
      <c r="AG54" s="37" t="s">
        <v>1070</v>
      </c>
      <c r="AH54" s="34">
        <f>3*320</f>
        <v>960</v>
      </c>
    </row>
    <row r="55" spans="1:34" ht="153" x14ac:dyDescent="0.25">
      <c r="A55" s="34">
        <v>51</v>
      </c>
      <c r="B55" s="34">
        <v>50</v>
      </c>
      <c r="C55" s="34" t="s">
        <v>1257</v>
      </c>
      <c r="D55" s="39" t="s">
        <v>1258</v>
      </c>
      <c r="E55" s="39" t="s">
        <v>1259</v>
      </c>
      <c r="F55" s="39"/>
      <c r="G55" s="39" t="s">
        <v>1086</v>
      </c>
      <c r="H55" s="39" t="s">
        <v>1108</v>
      </c>
      <c r="I55" s="39">
        <v>9</v>
      </c>
      <c r="J55" s="34" t="s">
        <v>1113</v>
      </c>
      <c r="K55" s="36">
        <v>4200</v>
      </c>
      <c r="L55" s="36">
        <v>700</v>
      </c>
      <c r="M55" s="36">
        <v>2500</v>
      </c>
      <c r="N55" s="36"/>
      <c r="O55" s="36">
        <v>700</v>
      </c>
      <c r="P55" s="36"/>
      <c r="Q55" s="34">
        <f t="shared" si="0"/>
        <v>8100</v>
      </c>
      <c r="R55" s="34">
        <f t="shared" si="1"/>
        <v>16200</v>
      </c>
      <c r="S55" s="34">
        <f t="shared" si="2"/>
        <v>24300</v>
      </c>
      <c r="T55" s="37">
        <v>1</v>
      </c>
      <c r="U55" s="34" t="s">
        <v>35</v>
      </c>
      <c r="V55" s="34">
        <v>250</v>
      </c>
      <c r="W55" s="34">
        <v>1</v>
      </c>
      <c r="X55" s="37">
        <v>1</v>
      </c>
      <c r="Y55" s="37"/>
      <c r="Z55" s="34"/>
      <c r="AA55" s="34"/>
      <c r="AB55" s="37"/>
      <c r="AC55" s="34"/>
      <c r="AD55" s="37">
        <v>1</v>
      </c>
      <c r="AE55" s="34"/>
      <c r="AF55" s="34">
        <v>1</v>
      </c>
      <c r="AG55" s="37" t="s">
        <v>143</v>
      </c>
      <c r="AH55" s="34">
        <v>100</v>
      </c>
    </row>
    <row r="56" spans="1:34" ht="204" x14ac:dyDescent="0.25">
      <c r="A56" s="34">
        <v>52</v>
      </c>
      <c r="B56" s="34">
        <v>51</v>
      </c>
      <c r="C56" s="34" t="s">
        <v>1260</v>
      </c>
      <c r="D56" s="39" t="s">
        <v>1261</v>
      </c>
      <c r="E56" s="39"/>
      <c r="F56" s="39"/>
      <c r="G56" s="39" t="s">
        <v>1086</v>
      </c>
      <c r="H56" s="39" t="s">
        <v>1108</v>
      </c>
      <c r="I56" s="39">
        <v>8</v>
      </c>
      <c r="J56" s="34" t="s">
        <v>1113</v>
      </c>
      <c r="K56" s="36">
        <v>5800</v>
      </c>
      <c r="L56" s="36">
        <v>1100</v>
      </c>
      <c r="M56" s="36">
        <v>7500</v>
      </c>
      <c r="N56" s="36"/>
      <c r="O56" s="36">
        <v>3000</v>
      </c>
      <c r="P56" s="36"/>
      <c r="Q56" s="34">
        <f t="shared" si="0"/>
        <v>17400</v>
      </c>
      <c r="R56" s="34">
        <f t="shared" si="1"/>
        <v>34800</v>
      </c>
      <c r="S56" s="34">
        <f t="shared" si="2"/>
        <v>52200</v>
      </c>
      <c r="T56" s="37">
        <v>1</v>
      </c>
      <c r="U56" s="34" t="s">
        <v>295</v>
      </c>
      <c r="V56" s="34">
        <v>750</v>
      </c>
      <c r="W56" s="34">
        <v>1</v>
      </c>
      <c r="X56" s="37">
        <v>1</v>
      </c>
      <c r="Y56" s="37"/>
      <c r="Z56" s="34"/>
      <c r="AA56" s="34"/>
      <c r="AB56" s="37"/>
      <c r="AC56" s="34"/>
      <c r="AD56" s="37">
        <v>3</v>
      </c>
      <c r="AE56" s="34"/>
      <c r="AF56" s="34">
        <v>1</v>
      </c>
      <c r="AG56" s="37" t="s">
        <v>1069</v>
      </c>
      <c r="AH56" s="34">
        <v>400</v>
      </c>
    </row>
    <row r="57" spans="1:34" ht="153" x14ac:dyDescent="0.25">
      <c r="A57" s="34">
        <v>53</v>
      </c>
      <c r="B57" s="34">
        <v>52</v>
      </c>
      <c r="C57" s="34" t="s">
        <v>1262</v>
      </c>
      <c r="D57" s="39" t="s">
        <v>1259</v>
      </c>
      <c r="E57" s="39"/>
      <c r="F57" s="39"/>
      <c r="G57" s="39" t="s">
        <v>1086</v>
      </c>
      <c r="H57" s="39" t="s">
        <v>1108</v>
      </c>
      <c r="I57" s="39" t="s">
        <v>408</v>
      </c>
      <c r="J57" s="34" t="s">
        <v>1113</v>
      </c>
      <c r="K57" s="36">
        <v>5800</v>
      </c>
      <c r="L57" s="36">
        <v>2200</v>
      </c>
      <c r="M57" s="36">
        <v>30000</v>
      </c>
      <c r="N57" s="36"/>
      <c r="O57" s="39">
        <v>3000</v>
      </c>
      <c r="P57" s="36"/>
      <c r="Q57" s="34">
        <f t="shared" si="0"/>
        <v>41000</v>
      </c>
      <c r="R57" s="34">
        <f t="shared" si="1"/>
        <v>82000</v>
      </c>
      <c r="S57" s="34">
        <f t="shared" si="2"/>
        <v>123000</v>
      </c>
      <c r="T57" s="37">
        <v>1</v>
      </c>
      <c r="U57" s="34" t="s">
        <v>295</v>
      </c>
      <c r="V57" s="34">
        <v>750</v>
      </c>
      <c r="W57" s="34">
        <v>1</v>
      </c>
      <c r="X57" s="37">
        <v>1</v>
      </c>
      <c r="Y57" s="37"/>
      <c r="Z57" s="34"/>
      <c r="AA57" s="34"/>
      <c r="AB57" s="37"/>
      <c r="AC57" s="34"/>
      <c r="AD57" s="37">
        <v>12</v>
      </c>
      <c r="AE57" s="34"/>
      <c r="AF57" s="34">
        <v>1</v>
      </c>
      <c r="AG57" s="37" t="s">
        <v>132</v>
      </c>
      <c r="AH57" s="34">
        <v>500</v>
      </c>
    </row>
    <row r="58" spans="1:34" ht="127.5" x14ac:dyDescent="0.25">
      <c r="A58" s="34">
        <v>54</v>
      </c>
      <c r="B58" s="34">
        <v>53</v>
      </c>
      <c r="C58" s="34" t="s">
        <v>1263</v>
      </c>
      <c r="D58" s="39" t="s">
        <v>1264</v>
      </c>
      <c r="E58" s="39"/>
      <c r="F58" s="39"/>
      <c r="G58" s="39" t="s">
        <v>1086</v>
      </c>
      <c r="H58" s="39" t="s">
        <v>1108</v>
      </c>
      <c r="I58" s="39">
        <v>9</v>
      </c>
      <c r="J58" s="34" t="s">
        <v>1113</v>
      </c>
      <c r="K58" s="36">
        <v>4200</v>
      </c>
      <c r="L58" s="39">
        <f>4*700</f>
        <v>2800</v>
      </c>
      <c r="M58" s="36">
        <v>5000</v>
      </c>
      <c r="N58" s="36"/>
      <c r="O58" s="36">
        <v>3000</v>
      </c>
      <c r="P58" s="36"/>
      <c r="Q58" s="34">
        <f t="shared" si="0"/>
        <v>15000</v>
      </c>
      <c r="R58" s="34">
        <f t="shared" si="1"/>
        <v>30000</v>
      </c>
      <c r="S58" s="34">
        <f t="shared" si="2"/>
        <v>45000</v>
      </c>
      <c r="T58" s="37">
        <v>1</v>
      </c>
      <c r="U58" s="34" t="s">
        <v>27</v>
      </c>
      <c r="V58" s="34">
        <v>500</v>
      </c>
      <c r="W58" s="34">
        <v>1</v>
      </c>
      <c r="X58" s="37">
        <v>1</v>
      </c>
      <c r="Y58" s="37"/>
      <c r="Z58" s="34"/>
      <c r="AA58" s="34"/>
      <c r="AB58" s="37"/>
      <c r="AC58" s="34"/>
      <c r="AD58" s="37">
        <v>2</v>
      </c>
      <c r="AE58" s="34"/>
      <c r="AF58" s="34">
        <v>4</v>
      </c>
      <c r="AG58" s="37" t="s">
        <v>1265</v>
      </c>
      <c r="AH58" s="34">
        <f>200+82.5+62.5</f>
        <v>345</v>
      </c>
    </row>
    <row r="59" spans="1:34" ht="204" x14ac:dyDescent="0.25">
      <c r="A59" s="34">
        <v>55</v>
      </c>
      <c r="B59" s="34">
        <v>54</v>
      </c>
      <c r="C59" s="34" t="s">
        <v>1266</v>
      </c>
      <c r="D59" s="39" t="s">
        <v>1267</v>
      </c>
      <c r="E59" s="39"/>
      <c r="F59" s="39"/>
      <c r="G59" s="39" t="s">
        <v>1086</v>
      </c>
      <c r="H59" s="39" t="s">
        <v>1108</v>
      </c>
      <c r="I59" s="39">
        <v>9</v>
      </c>
      <c r="J59" s="34" t="s">
        <v>1113</v>
      </c>
      <c r="K59" s="36">
        <v>4200</v>
      </c>
      <c r="L59" s="36">
        <v>1800</v>
      </c>
      <c r="M59" s="36">
        <v>5000</v>
      </c>
      <c r="N59" s="36"/>
      <c r="O59" s="36">
        <v>700</v>
      </c>
      <c r="P59" s="36"/>
      <c r="Q59" s="34">
        <f t="shared" si="0"/>
        <v>11700</v>
      </c>
      <c r="R59" s="34">
        <f t="shared" si="1"/>
        <v>23400</v>
      </c>
      <c r="S59" s="34">
        <f t="shared" si="2"/>
        <v>35100</v>
      </c>
      <c r="T59" s="37">
        <v>1</v>
      </c>
      <c r="U59" s="34" t="s">
        <v>27</v>
      </c>
      <c r="V59" s="34">
        <v>500</v>
      </c>
      <c r="W59" s="34">
        <v>1</v>
      </c>
      <c r="X59" s="37">
        <v>1</v>
      </c>
      <c r="Y59" s="37"/>
      <c r="Z59" s="34"/>
      <c r="AA59" s="34"/>
      <c r="AB59" s="37"/>
      <c r="AC59" s="34"/>
      <c r="AD59" s="37">
        <v>2</v>
      </c>
      <c r="AE59" s="34"/>
      <c r="AF59" s="34">
        <v>2</v>
      </c>
      <c r="AG59" s="37" t="s">
        <v>1268</v>
      </c>
      <c r="AH59" s="34">
        <f>320+82.5</f>
        <v>402.5</v>
      </c>
    </row>
    <row r="60" spans="1:34" ht="255" x14ac:dyDescent="0.25">
      <c r="A60" s="34">
        <v>56</v>
      </c>
      <c r="B60" s="34">
        <v>55</v>
      </c>
      <c r="C60" s="34" t="s">
        <v>1269</v>
      </c>
      <c r="D60" s="36" t="s">
        <v>1270</v>
      </c>
      <c r="E60" s="36" t="s">
        <v>1271</v>
      </c>
      <c r="F60" s="36">
        <v>7</v>
      </c>
      <c r="G60" s="36" t="s">
        <v>1088</v>
      </c>
      <c r="H60" s="36" t="s">
        <v>1108</v>
      </c>
      <c r="I60" s="36">
        <v>7</v>
      </c>
      <c r="J60" s="34" t="s">
        <v>1109</v>
      </c>
      <c r="K60" s="36">
        <v>4200</v>
      </c>
      <c r="L60" s="36">
        <v>1100</v>
      </c>
      <c r="M60" s="36">
        <v>2500</v>
      </c>
      <c r="N60" s="36"/>
      <c r="O60" s="36">
        <v>700</v>
      </c>
      <c r="P60" s="36"/>
      <c r="Q60" s="34">
        <f t="shared" si="0"/>
        <v>8500</v>
      </c>
      <c r="R60" s="34">
        <f t="shared" si="1"/>
        <v>17000</v>
      </c>
      <c r="S60" s="34">
        <f t="shared" si="2"/>
        <v>25500</v>
      </c>
      <c r="T60" s="37">
        <v>1</v>
      </c>
      <c r="U60" s="34" t="s">
        <v>33</v>
      </c>
      <c r="V60" s="34">
        <v>315</v>
      </c>
      <c r="W60" s="34">
        <v>1</v>
      </c>
      <c r="X60" s="37">
        <v>1</v>
      </c>
      <c r="Y60" s="37" t="s">
        <v>1272</v>
      </c>
      <c r="Z60" s="34"/>
      <c r="AA60" s="34"/>
      <c r="AB60" s="37"/>
      <c r="AC60" s="34"/>
      <c r="AD60" s="37">
        <v>1</v>
      </c>
      <c r="AE60" s="34"/>
      <c r="AF60" s="34">
        <v>1</v>
      </c>
      <c r="AG60" s="37" t="s">
        <v>35</v>
      </c>
      <c r="AH60" s="34">
        <v>250</v>
      </c>
    </row>
    <row r="61" spans="1:34" ht="255" x14ac:dyDescent="0.25">
      <c r="A61" s="34">
        <v>57</v>
      </c>
      <c r="B61" s="34">
        <v>56</v>
      </c>
      <c r="C61" s="34" t="s">
        <v>1273</v>
      </c>
      <c r="D61" s="36" t="s">
        <v>1274</v>
      </c>
      <c r="E61" s="36" t="s">
        <v>1175</v>
      </c>
      <c r="F61" s="36">
        <v>6</v>
      </c>
      <c r="G61" s="36" t="s">
        <v>1088</v>
      </c>
      <c r="H61" s="36"/>
      <c r="I61" s="36">
        <v>5</v>
      </c>
      <c r="J61" s="34" t="s">
        <v>1109</v>
      </c>
      <c r="K61" s="39"/>
      <c r="L61" s="43">
        <v>2600</v>
      </c>
      <c r="M61" s="39"/>
      <c r="N61" s="39"/>
      <c r="O61" s="39"/>
      <c r="P61" s="39"/>
      <c r="Q61" s="34">
        <f t="shared" si="0"/>
        <v>2600</v>
      </c>
      <c r="R61" s="34">
        <f t="shared" si="1"/>
        <v>5200</v>
      </c>
      <c r="S61" s="34">
        <f t="shared" si="2"/>
        <v>7800</v>
      </c>
      <c r="T61" s="37"/>
      <c r="U61" s="34"/>
      <c r="V61" s="34"/>
      <c r="W61" s="34"/>
      <c r="X61" s="37"/>
      <c r="Y61" s="37"/>
      <c r="Z61" s="34"/>
      <c r="AA61" s="34"/>
      <c r="AB61" s="37"/>
      <c r="AC61" s="34"/>
      <c r="AD61" s="37"/>
      <c r="AE61" s="34"/>
      <c r="AF61" s="34">
        <v>1</v>
      </c>
      <c r="AG61" s="37" t="s">
        <v>35</v>
      </c>
      <c r="AH61" s="34">
        <v>250</v>
      </c>
    </row>
    <row r="62" spans="1:34" ht="255" x14ac:dyDescent="0.25">
      <c r="A62" s="34">
        <v>58</v>
      </c>
      <c r="B62" s="34">
        <v>57</v>
      </c>
      <c r="C62" s="34" t="s">
        <v>1275</v>
      </c>
      <c r="D62" s="36" t="s">
        <v>1274</v>
      </c>
      <c r="E62" s="36" t="s">
        <v>1175</v>
      </c>
      <c r="F62" s="36">
        <v>6</v>
      </c>
      <c r="G62" s="36" t="s">
        <v>1088</v>
      </c>
      <c r="H62" s="36" t="s">
        <v>1123</v>
      </c>
      <c r="I62" s="36">
        <v>5</v>
      </c>
      <c r="J62" s="34" t="s">
        <v>1109</v>
      </c>
      <c r="K62" s="39">
        <v>4200</v>
      </c>
      <c r="L62" s="36">
        <v>700</v>
      </c>
      <c r="M62" s="36">
        <v>2500</v>
      </c>
      <c r="N62" s="36"/>
      <c r="O62" s="36">
        <v>3000</v>
      </c>
      <c r="P62" s="36"/>
      <c r="Q62" s="34">
        <f t="shared" si="0"/>
        <v>10400</v>
      </c>
      <c r="R62" s="34">
        <f t="shared" si="1"/>
        <v>20800</v>
      </c>
      <c r="S62" s="34">
        <f t="shared" si="2"/>
        <v>31200</v>
      </c>
      <c r="T62" s="37">
        <v>1</v>
      </c>
      <c r="U62" s="34" t="s">
        <v>27</v>
      </c>
      <c r="V62" s="34">
        <v>500</v>
      </c>
      <c r="W62" s="34">
        <v>1</v>
      </c>
      <c r="X62" s="37">
        <v>1</v>
      </c>
      <c r="Y62" s="37" t="s">
        <v>1196</v>
      </c>
      <c r="Z62" s="34"/>
      <c r="AA62" s="34"/>
      <c r="AB62" s="37"/>
      <c r="AC62" s="34"/>
      <c r="AD62" s="37">
        <v>1</v>
      </c>
      <c r="AE62" s="34"/>
      <c r="AF62" s="34">
        <v>1</v>
      </c>
      <c r="AG62" s="37" t="s">
        <v>1276</v>
      </c>
      <c r="AH62" s="34">
        <v>63</v>
      </c>
    </row>
    <row r="63" spans="1:34" ht="178.5" x14ac:dyDescent="0.25">
      <c r="A63" s="34">
        <v>59</v>
      </c>
      <c r="B63" s="34">
        <v>58</v>
      </c>
      <c r="C63" s="34" t="s">
        <v>1277</v>
      </c>
      <c r="D63" s="36" t="s">
        <v>1278</v>
      </c>
      <c r="E63" s="36" t="s">
        <v>1180</v>
      </c>
      <c r="F63" s="36">
        <v>6</v>
      </c>
      <c r="G63" s="36" t="s">
        <v>1088</v>
      </c>
      <c r="H63" s="36" t="s">
        <v>1108</v>
      </c>
      <c r="I63" s="36">
        <v>6</v>
      </c>
      <c r="J63" s="34" t="s">
        <v>1109</v>
      </c>
      <c r="K63" s="39">
        <v>4200</v>
      </c>
      <c r="L63" s="36">
        <v>1800</v>
      </c>
      <c r="M63" s="36">
        <v>2500</v>
      </c>
      <c r="N63" s="36"/>
      <c r="O63" s="36">
        <v>700</v>
      </c>
      <c r="P63" s="36"/>
      <c r="Q63" s="34">
        <f t="shared" si="0"/>
        <v>9200</v>
      </c>
      <c r="R63" s="34">
        <f t="shared" si="1"/>
        <v>18400</v>
      </c>
      <c r="S63" s="34">
        <f t="shared" si="2"/>
        <v>27600</v>
      </c>
      <c r="T63" s="37">
        <v>1</v>
      </c>
      <c r="U63" s="34" t="s">
        <v>35</v>
      </c>
      <c r="V63" s="34">
        <v>250</v>
      </c>
      <c r="W63" s="34">
        <v>1</v>
      </c>
      <c r="X63" s="37">
        <v>1</v>
      </c>
      <c r="Y63" s="37" t="s">
        <v>1279</v>
      </c>
      <c r="Z63" s="34"/>
      <c r="AA63" s="34"/>
      <c r="AB63" s="37"/>
      <c r="AC63" s="34"/>
      <c r="AD63" s="37">
        <v>1</v>
      </c>
      <c r="AE63" s="34"/>
      <c r="AF63" s="34">
        <v>2</v>
      </c>
      <c r="AG63" s="37" t="s">
        <v>1280</v>
      </c>
      <c r="AH63" s="34">
        <f>62.5+125</f>
        <v>187.5</v>
      </c>
    </row>
    <row r="64" spans="1:34" ht="216.75" x14ac:dyDescent="0.25">
      <c r="A64" s="34">
        <v>60</v>
      </c>
      <c r="B64" s="34">
        <v>59</v>
      </c>
      <c r="C64" s="34" t="s">
        <v>1281</v>
      </c>
      <c r="D64" s="36" t="s">
        <v>1282</v>
      </c>
      <c r="E64" s="36" t="s">
        <v>1180</v>
      </c>
      <c r="F64" s="36">
        <v>6</v>
      </c>
      <c r="G64" s="36" t="s">
        <v>1088</v>
      </c>
      <c r="H64" s="36" t="s">
        <v>1108</v>
      </c>
      <c r="I64" s="36">
        <v>5</v>
      </c>
      <c r="J64" s="34" t="s">
        <v>1109</v>
      </c>
      <c r="K64" s="39">
        <v>4200</v>
      </c>
      <c r="L64" s="39">
        <v>0</v>
      </c>
      <c r="M64" s="36">
        <v>2500</v>
      </c>
      <c r="N64" s="36"/>
      <c r="O64" s="36">
        <v>700</v>
      </c>
      <c r="P64" s="36"/>
      <c r="Q64" s="34">
        <f t="shared" si="0"/>
        <v>7400</v>
      </c>
      <c r="R64" s="34">
        <f t="shared" si="1"/>
        <v>14800</v>
      </c>
      <c r="S64" s="34">
        <f>Q64*3</f>
        <v>22200</v>
      </c>
      <c r="T64" s="37">
        <v>1</v>
      </c>
      <c r="U64" s="34" t="s">
        <v>27</v>
      </c>
      <c r="V64" s="34">
        <v>500</v>
      </c>
      <c r="W64" s="34">
        <v>1</v>
      </c>
      <c r="X64" s="37">
        <v>1</v>
      </c>
      <c r="Y64" s="37" t="s">
        <v>1272</v>
      </c>
      <c r="Z64" s="34"/>
      <c r="AA64" s="34"/>
      <c r="AB64" s="37"/>
      <c r="AC64" s="34"/>
      <c r="AD64" s="37">
        <v>1</v>
      </c>
      <c r="AE64" s="34"/>
      <c r="AF64" s="34"/>
      <c r="AG64" s="37" t="s">
        <v>408</v>
      </c>
      <c r="AH64" s="34"/>
    </row>
    <row r="65" spans="1:34" ht="242.25" x14ac:dyDescent="0.25">
      <c r="A65" s="34"/>
      <c r="B65" s="34" t="s">
        <v>1283</v>
      </c>
      <c r="C65" s="34" t="s">
        <v>1284</v>
      </c>
      <c r="D65" s="36" t="s">
        <v>1282</v>
      </c>
      <c r="E65" s="36" t="s">
        <v>1180</v>
      </c>
      <c r="F65" s="36">
        <v>6</v>
      </c>
      <c r="G65" s="36" t="s">
        <v>1088</v>
      </c>
      <c r="H65" s="36" t="s">
        <v>408</v>
      </c>
      <c r="I65" s="36"/>
      <c r="J65" s="34" t="s">
        <v>1109</v>
      </c>
      <c r="K65" s="39"/>
      <c r="L65" s="39">
        <v>2600</v>
      </c>
      <c r="M65" s="36"/>
      <c r="N65" s="36"/>
      <c r="O65" s="36"/>
      <c r="P65" s="36"/>
      <c r="Q65" s="34">
        <f t="shared" si="0"/>
        <v>2600</v>
      </c>
      <c r="R65" s="34">
        <f>Q65*2</f>
        <v>5200</v>
      </c>
      <c r="S65" s="34">
        <f>Q65*3</f>
        <v>7800</v>
      </c>
      <c r="T65" s="37"/>
      <c r="U65" s="34"/>
      <c r="V65" s="34"/>
      <c r="W65" s="34"/>
      <c r="X65" s="37"/>
      <c r="Y65" s="37"/>
      <c r="Z65" s="34"/>
      <c r="AA65" s="34"/>
      <c r="AB65" s="37"/>
      <c r="AC65" s="34"/>
      <c r="AD65" s="37"/>
      <c r="AE65" s="34"/>
      <c r="AF65" s="34">
        <v>1</v>
      </c>
      <c r="AG65" s="37" t="s">
        <v>31</v>
      </c>
      <c r="AH65" s="34">
        <v>125</v>
      </c>
    </row>
    <row r="66" spans="1:34" ht="216.75" x14ac:dyDescent="0.25">
      <c r="A66" s="34"/>
      <c r="B66" s="34" t="s">
        <v>1285</v>
      </c>
      <c r="C66" s="34" t="s">
        <v>1286</v>
      </c>
      <c r="D66" s="36" t="s">
        <v>1282</v>
      </c>
      <c r="E66" s="36" t="s">
        <v>1180</v>
      </c>
      <c r="F66" s="36">
        <v>6</v>
      </c>
      <c r="G66" s="36" t="s">
        <v>1088</v>
      </c>
      <c r="H66" s="36" t="s">
        <v>408</v>
      </c>
      <c r="I66" s="36"/>
      <c r="J66" s="34" t="s">
        <v>1109</v>
      </c>
      <c r="K66" s="39"/>
      <c r="L66" s="39">
        <v>2600</v>
      </c>
      <c r="M66" s="36"/>
      <c r="N66" s="36"/>
      <c r="O66" s="36"/>
      <c r="P66" s="36"/>
      <c r="Q66" s="34">
        <f t="shared" si="0"/>
        <v>2600</v>
      </c>
      <c r="R66" s="34">
        <f>Q66*2</f>
        <v>5200</v>
      </c>
      <c r="S66" s="34">
        <f>Q66*3</f>
        <v>7800</v>
      </c>
      <c r="T66" s="37"/>
      <c r="U66" s="34"/>
      <c r="V66" s="34"/>
      <c r="W66" s="34"/>
      <c r="X66" s="37"/>
      <c r="Y66" s="37"/>
      <c r="Z66" s="34"/>
      <c r="AA66" s="34"/>
      <c r="AB66" s="37"/>
      <c r="AC66" s="34"/>
      <c r="AD66" s="37"/>
      <c r="AE66" s="34"/>
      <c r="AF66" s="34">
        <v>1</v>
      </c>
      <c r="AG66" s="37" t="s">
        <v>31</v>
      </c>
      <c r="AH66" s="34">
        <v>125</v>
      </c>
    </row>
    <row r="67" spans="1:34" ht="165.75" x14ac:dyDescent="0.25">
      <c r="A67" s="34">
        <v>61</v>
      </c>
      <c r="B67" s="34">
        <v>60</v>
      </c>
      <c r="C67" s="34" t="s">
        <v>1287</v>
      </c>
      <c r="D67" s="36" t="s">
        <v>1288</v>
      </c>
      <c r="E67" s="36" t="s">
        <v>1180</v>
      </c>
      <c r="F67" s="36">
        <v>6</v>
      </c>
      <c r="G67" s="36" t="s">
        <v>1088</v>
      </c>
      <c r="H67" s="36" t="s">
        <v>1108</v>
      </c>
      <c r="I67" s="36">
        <v>5</v>
      </c>
      <c r="J67" s="34" t="s">
        <v>1109</v>
      </c>
      <c r="K67" s="39">
        <v>4200</v>
      </c>
      <c r="L67" s="39">
        <v>1100</v>
      </c>
      <c r="M67" s="36">
        <v>2500</v>
      </c>
      <c r="N67" s="36"/>
      <c r="O67" s="36">
        <v>700</v>
      </c>
      <c r="P67" s="36"/>
      <c r="Q67" s="34">
        <f t="shared" si="0"/>
        <v>8500</v>
      </c>
      <c r="R67" s="34">
        <f t="shared" si="1"/>
        <v>17000</v>
      </c>
      <c r="S67" s="34">
        <f t="shared" si="2"/>
        <v>25500</v>
      </c>
      <c r="T67" s="37">
        <v>1</v>
      </c>
      <c r="U67" s="34" t="s">
        <v>35</v>
      </c>
      <c r="V67" s="34">
        <v>250</v>
      </c>
      <c r="W67" s="34">
        <v>1</v>
      </c>
      <c r="X67" s="37">
        <v>1</v>
      </c>
      <c r="Y67" s="37" t="s">
        <v>1289</v>
      </c>
      <c r="Z67" s="34"/>
      <c r="AA67" s="34"/>
      <c r="AB67" s="37"/>
      <c r="AC67" s="34"/>
      <c r="AD67" s="37">
        <v>1</v>
      </c>
      <c r="AE67" s="34"/>
      <c r="AF67" s="34">
        <v>1</v>
      </c>
      <c r="AG67" s="37">
        <v>125</v>
      </c>
      <c r="AH67" s="34">
        <v>125</v>
      </c>
    </row>
    <row r="68" spans="1:34" ht="191.25" x14ac:dyDescent="0.25">
      <c r="A68" s="34">
        <v>62</v>
      </c>
      <c r="B68" s="34">
        <v>61</v>
      </c>
      <c r="C68" s="34" t="s">
        <v>1290</v>
      </c>
      <c r="D68" s="36" t="s">
        <v>1291</v>
      </c>
      <c r="E68" s="36"/>
      <c r="F68" s="36"/>
      <c r="G68" s="36" t="s">
        <v>1085</v>
      </c>
      <c r="H68" s="36" t="s">
        <v>1108</v>
      </c>
      <c r="I68" s="36">
        <v>8</v>
      </c>
      <c r="J68" s="34" t="s">
        <v>1113</v>
      </c>
      <c r="K68" s="36">
        <v>4200</v>
      </c>
      <c r="L68" s="36">
        <v>1100</v>
      </c>
      <c r="M68" s="36">
        <v>2500</v>
      </c>
      <c r="N68" s="36"/>
      <c r="O68" s="36">
        <v>3000</v>
      </c>
      <c r="P68" s="36"/>
      <c r="Q68" s="34">
        <f t="shared" si="0"/>
        <v>10800</v>
      </c>
      <c r="R68" s="34">
        <f t="shared" si="1"/>
        <v>21600</v>
      </c>
      <c r="S68" s="34">
        <f t="shared" si="2"/>
        <v>32400</v>
      </c>
      <c r="T68" s="37">
        <v>1</v>
      </c>
      <c r="U68" s="34" t="s">
        <v>35</v>
      </c>
      <c r="V68" s="34">
        <v>250</v>
      </c>
      <c r="W68" s="34">
        <v>1</v>
      </c>
      <c r="X68" s="37">
        <v>1</v>
      </c>
      <c r="Y68" s="37"/>
      <c r="Z68" s="34"/>
      <c r="AA68" s="34"/>
      <c r="AB68" s="37"/>
      <c r="AC68" s="34"/>
      <c r="AD68" s="37">
        <v>1</v>
      </c>
      <c r="AE68" s="34"/>
      <c r="AF68" s="34">
        <v>1</v>
      </c>
      <c r="AG68" s="37" t="s">
        <v>160</v>
      </c>
      <c r="AH68" s="34">
        <v>320</v>
      </c>
    </row>
    <row r="69" spans="1:34" ht="165.75" x14ac:dyDescent="0.25">
      <c r="A69" s="34">
        <v>63</v>
      </c>
      <c r="B69" s="34">
        <v>62</v>
      </c>
      <c r="C69" s="34" t="s">
        <v>1292</v>
      </c>
      <c r="D69" s="36" t="s">
        <v>1293</v>
      </c>
      <c r="E69" s="36"/>
      <c r="F69" s="36"/>
      <c r="G69" s="36" t="s">
        <v>1085</v>
      </c>
      <c r="H69" s="36" t="s">
        <v>1123</v>
      </c>
      <c r="I69" s="36">
        <v>8</v>
      </c>
      <c r="J69" s="34" t="s">
        <v>1113</v>
      </c>
      <c r="K69" s="36">
        <v>4200</v>
      </c>
      <c r="L69" s="36">
        <v>1100</v>
      </c>
      <c r="M69" s="36">
        <v>7500</v>
      </c>
      <c r="N69" s="36"/>
      <c r="O69" s="36">
        <v>3000</v>
      </c>
      <c r="P69" s="36">
        <v>1500</v>
      </c>
      <c r="Q69" s="34">
        <f t="shared" si="0"/>
        <v>17300</v>
      </c>
      <c r="R69" s="34">
        <f t="shared" si="1"/>
        <v>34600</v>
      </c>
      <c r="S69" s="34">
        <f t="shared" si="2"/>
        <v>51900</v>
      </c>
      <c r="T69" s="37">
        <v>1</v>
      </c>
      <c r="U69" s="34" t="s">
        <v>1069</v>
      </c>
      <c r="V69" s="34">
        <v>400</v>
      </c>
      <c r="W69" s="34">
        <v>1</v>
      </c>
      <c r="X69" s="37">
        <v>1</v>
      </c>
      <c r="Y69" s="37"/>
      <c r="Z69" s="34"/>
      <c r="AA69" s="34"/>
      <c r="AB69" s="37">
        <v>3</v>
      </c>
      <c r="AC69" s="34"/>
      <c r="AD69" s="37">
        <v>3</v>
      </c>
      <c r="AE69" s="34"/>
      <c r="AF69" s="34">
        <v>1</v>
      </c>
      <c r="AG69" s="37">
        <v>250</v>
      </c>
      <c r="AH69" s="34">
        <v>250</v>
      </c>
    </row>
    <row r="70" spans="1:34" ht="153" x14ac:dyDescent="0.25">
      <c r="A70" s="34">
        <v>64</v>
      </c>
      <c r="B70" s="34">
        <v>63</v>
      </c>
      <c r="C70" s="34" t="s">
        <v>1294</v>
      </c>
      <c r="D70" s="36" t="s">
        <v>1295</v>
      </c>
      <c r="E70" s="36"/>
      <c r="F70" s="36"/>
      <c r="G70" s="36" t="s">
        <v>1085</v>
      </c>
      <c r="H70" s="36" t="s">
        <v>1108</v>
      </c>
      <c r="I70" s="36">
        <v>8</v>
      </c>
      <c r="J70" s="34" t="s">
        <v>1113</v>
      </c>
      <c r="K70" s="36"/>
      <c r="L70" s="36">
        <v>1800</v>
      </c>
      <c r="M70" s="39"/>
      <c r="N70" s="39"/>
      <c r="O70" s="39"/>
      <c r="P70" s="39"/>
      <c r="Q70" s="34">
        <f t="shared" si="0"/>
        <v>1800</v>
      </c>
      <c r="R70" s="34">
        <f t="shared" si="1"/>
        <v>3600</v>
      </c>
      <c r="S70" s="34">
        <f t="shared" si="2"/>
        <v>5400</v>
      </c>
      <c r="T70" s="37" t="s">
        <v>408</v>
      </c>
      <c r="U70" s="34"/>
      <c r="V70" s="34"/>
      <c r="W70" s="34"/>
      <c r="X70" s="37">
        <v>0</v>
      </c>
      <c r="Y70" s="37"/>
      <c r="Z70" s="34"/>
      <c r="AA70" s="34"/>
      <c r="AB70" s="37"/>
      <c r="AC70" s="34"/>
      <c r="AD70" s="37">
        <v>0</v>
      </c>
      <c r="AE70" s="34"/>
      <c r="AF70" s="34">
        <v>2</v>
      </c>
      <c r="AG70" s="37" t="s">
        <v>1296</v>
      </c>
      <c r="AH70" s="34">
        <f>160+62.5</f>
        <v>222.5</v>
      </c>
    </row>
    <row r="71" spans="1:34" ht="178.5" x14ac:dyDescent="0.25">
      <c r="A71" s="34">
        <v>65</v>
      </c>
      <c r="B71" s="34">
        <v>64</v>
      </c>
      <c r="C71" s="34" t="s">
        <v>1297</v>
      </c>
      <c r="D71" s="36" t="s">
        <v>1298</v>
      </c>
      <c r="E71" s="36"/>
      <c r="F71" s="36"/>
      <c r="G71" s="36" t="s">
        <v>1085</v>
      </c>
      <c r="H71" s="36" t="s">
        <v>1108</v>
      </c>
      <c r="I71" s="36">
        <v>8</v>
      </c>
      <c r="J71" s="34" t="s">
        <v>1113</v>
      </c>
      <c r="K71" s="36">
        <v>4200</v>
      </c>
      <c r="L71" s="36">
        <v>1100</v>
      </c>
      <c r="M71" s="36">
        <v>5000</v>
      </c>
      <c r="N71" s="36"/>
      <c r="O71" s="36">
        <v>700</v>
      </c>
      <c r="P71" s="36"/>
      <c r="Q71" s="34">
        <f t="shared" ref="Q71:Q136" si="3">K71+L71+M71+O71+P71</f>
        <v>11000</v>
      </c>
      <c r="R71" s="34">
        <f t="shared" si="1"/>
        <v>22000</v>
      </c>
      <c r="S71" s="34">
        <f t="shared" si="2"/>
        <v>33000</v>
      </c>
      <c r="T71" s="37">
        <v>1</v>
      </c>
      <c r="U71" s="34" t="s">
        <v>35</v>
      </c>
      <c r="V71" s="34">
        <v>250</v>
      </c>
      <c r="W71" s="34">
        <v>1</v>
      </c>
      <c r="X71" s="37">
        <v>1</v>
      </c>
      <c r="Y71" s="37"/>
      <c r="Z71" s="34"/>
      <c r="AA71" s="34"/>
      <c r="AB71" s="37"/>
      <c r="AC71" s="34"/>
      <c r="AD71" s="37">
        <v>2</v>
      </c>
      <c r="AE71" s="34"/>
      <c r="AF71" s="34">
        <v>1</v>
      </c>
      <c r="AG71" s="37">
        <v>125</v>
      </c>
      <c r="AH71" s="34">
        <v>125</v>
      </c>
    </row>
    <row r="72" spans="1:34" ht="191.25" x14ac:dyDescent="0.25">
      <c r="A72" s="34">
        <v>66</v>
      </c>
      <c r="B72" s="34">
        <v>65</v>
      </c>
      <c r="C72" s="34" t="s">
        <v>1299</v>
      </c>
      <c r="D72" s="36" t="s">
        <v>1300</v>
      </c>
      <c r="E72" s="36"/>
      <c r="F72" s="36"/>
      <c r="G72" s="36" t="s">
        <v>1085</v>
      </c>
      <c r="H72" s="36" t="s">
        <v>1108</v>
      </c>
      <c r="I72" s="36">
        <v>8</v>
      </c>
      <c r="J72" s="34" t="s">
        <v>1113</v>
      </c>
      <c r="K72" s="36">
        <v>4200</v>
      </c>
      <c r="L72" s="36">
        <v>1100</v>
      </c>
      <c r="M72" s="36">
        <v>5000</v>
      </c>
      <c r="N72" s="36"/>
      <c r="O72" s="36">
        <v>700</v>
      </c>
      <c r="P72" s="36"/>
      <c r="Q72" s="34">
        <f t="shared" si="3"/>
        <v>11000</v>
      </c>
      <c r="R72" s="34">
        <f t="shared" ref="R72:R137" si="4">Q72*2</f>
        <v>22000</v>
      </c>
      <c r="S72" s="34">
        <f t="shared" ref="S72:S137" si="5">Q72*3</f>
        <v>33000</v>
      </c>
      <c r="T72" s="37">
        <v>1</v>
      </c>
      <c r="U72" s="34" t="s">
        <v>126</v>
      </c>
      <c r="V72" s="34">
        <v>160</v>
      </c>
      <c r="W72" s="34">
        <v>1</v>
      </c>
      <c r="X72" s="37">
        <v>1</v>
      </c>
      <c r="Y72" s="37"/>
      <c r="Z72" s="34"/>
      <c r="AA72" s="34"/>
      <c r="AB72" s="37"/>
      <c r="AC72" s="34"/>
      <c r="AD72" s="37">
        <v>2</v>
      </c>
      <c r="AE72" s="34"/>
      <c r="AF72" s="34">
        <v>1</v>
      </c>
      <c r="AG72" s="37">
        <v>125</v>
      </c>
      <c r="AH72" s="34">
        <v>125</v>
      </c>
    </row>
    <row r="73" spans="1:34" ht="204" x14ac:dyDescent="0.25">
      <c r="A73" s="34">
        <v>67</v>
      </c>
      <c r="B73" s="34">
        <v>66</v>
      </c>
      <c r="C73" s="34" t="s">
        <v>1301</v>
      </c>
      <c r="D73" s="36" t="s">
        <v>1295</v>
      </c>
      <c r="E73" s="36"/>
      <c r="F73" s="36"/>
      <c r="G73" s="36" t="s">
        <v>1085</v>
      </c>
      <c r="H73" s="36" t="s">
        <v>1108</v>
      </c>
      <c r="I73" s="36">
        <v>8</v>
      </c>
      <c r="J73" s="34" t="s">
        <v>1113</v>
      </c>
      <c r="K73" s="36">
        <v>4200</v>
      </c>
      <c r="L73" s="39"/>
      <c r="M73" s="36">
        <v>5000</v>
      </c>
      <c r="N73" s="36"/>
      <c r="O73" s="36">
        <v>700</v>
      </c>
      <c r="P73" s="36"/>
      <c r="Q73" s="34">
        <f t="shared" si="3"/>
        <v>9900</v>
      </c>
      <c r="R73" s="34">
        <f t="shared" si="4"/>
        <v>19800</v>
      </c>
      <c r="S73" s="34">
        <f t="shared" si="5"/>
        <v>29700</v>
      </c>
      <c r="T73" s="37">
        <v>1</v>
      </c>
      <c r="U73" s="34" t="s">
        <v>35</v>
      </c>
      <c r="V73" s="34">
        <v>250</v>
      </c>
      <c r="W73" s="34">
        <v>1</v>
      </c>
      <c r="X73" s="37">
        <v>1</v>
      </c>
      <c r="Y73" s="37"/>
      <c r="Z73" s="34"/>
      <c r="AA73" s="34"/>
      <c r="AB73" s="37"/>
      <c r="AC73" s="34"/>
      <c r="AD73" s="37">
        <v>2</v>
      </c>
      <c r="AE73" s="34"/>
      <c r="AF73" s="34"/>
      <c r="AG73" s="37"/>
      <c r="AH73" s="34"/>
    </row>
    <row r="74" spans="1:34" ht="267.75" x14ac:dyDescent="0.25">
      <c r="A74" s="34">
        <v>68</v>
      </c>
      <c r="B74" s="34">
        <v>67</v>
      </c>
      <c r="C74" s="34" t="s">
        <v>1302</v>
      </c>
      <c r="D74" s="36" t="s">
        <v>1303</v>
      </c>
      <c r="E74" s="36"/>
      <c r="F74" s="36"/>
      <c r="G74" s="36" t="s">
        <v>1086</v>
      </c>
      <c r="H74" s="36" t="s">
        <v>1108</v>
      </c>
      <c r="I74" s="36">
        <v>9</v>
      </c>
      <c r="J74" s="34" t="s">
        <v>1113</v>
      </c>
      <c r="K74" s="36">
        <v>4200</v>
      </c>
      <c r="L74" s="36">
        <v>1100</v>
      </c>
      <c r="M74" s="36">
        <v>2500</v>
      </c>
      <c r="N74" s="36"/>
      <c r="O74" s="36">
        <v>700</v>
      </c>
      <c r="P74" s="36"/>
      <c r="Q74" s="34">
        <f t="shared" si="3"/>
        <v>8500</v>
      </c>
      <c r="R74" s="34">
        <f t="shared" si="4"/>
        <v>17000</v>
      </c>
      <c r="S74" s="34">
        <f t="shared" si="5"/>
        <v>25500</v>
      </c>
      <c r="T74" s="37">
        <v>1</v>
      </c>
      <c r="U74" s="34" t="s">
        <v>35</v>
      </c>
      <c r="V74" s="34">
        <v>250</v>
      </c>
      <c r="W74" s="34">
        <v>1</v>
      </c>
      <c r="X74" s="37">
        <v>1</v>
      </c>
      <c r="Y74" s="37"/>
      <c r="Z74" s="34"/>
      <c r="AA74" s="34"/>
      <c r="AB74" s="37"/>
      <c r="AC74" s="34"/>
      <c r="AD74" s="37">
        <v>1</v>
      </c>
      <c r="AE74" s="34"/>
      <c r="AF74" s="34">
        <v>1</v>
      </c>
      <c r="AG74" s="37">
        <v>250</v>
      </c>
      <c r="AH74" s="34">
        <v>250</v>
      </c>
    </row>
    <row r="75" spans="1:34" ht="178.5" x14ac:dyDescent="0.25">
      <c r="A75" s="34">
        <v>69</v>
      </c>
      <c r="B75" s="34">
        <v>68</v>
      </c>
      <c r="C75" s="34" t="s">
        <v>1304</v>
      </c>
      <c r="D75" s="36" t="s">
        <v>1305</v>
      </c>
      <c r="E75" s="36"/>
      <c r="F75" s="36"/>
      <c r="G75" s="36" t="s">
        <v>1085</v>
      </c>
      <c r="H75" s="36" t="s">
        <v>1108</v>
      </c>
      <c r="I75" s="36">
        <v>9</v>
      </c>
      <c r="J75" s="34" t="s">
        <v>1113</v>
      </c>
      <c r="K75" s="39"/>
      <c r="L75" s="36">
        <v>5200</v>
      </c>
      <c r="M75" s="39"/>
      <c r="N75" s="39"/>
      <c r="O75" s="39"/>
      <c r="P75" s="39"/>
      <c r="Q75" s="34">
        <f t="shared" si="3"/>
        <v>5200</v>
      </c>
      <c r="R75" s="34">
        <f t="shared" si="4"/>
        <v>10400</v>
      </c>
      <c r="S75" s="34">
        <f t="shared" si="5"/>
        <v>15600</v>
      </c>
      <c r="T75" s="37"/>
      <c r="U75" s="34"/>
      <c r="V75" s="34"/>
      <c r="W75" s="34"/>
      <c r="X75" s="37"/>
      <c r="Y75" s="37"/>
      <c r="Z75" s="34"/>
      <c r="AA75" s="34"/>
      <c r="AB75" s="37"/>
      <c r="AC75" s="34"/>
      <c r="AD75" s="37"/>
      <c r="AE75" s="34"/>
      <c r="AF75" s="34">
        <v>2</v>
      </c>
      <c r="AG75" s="37" t="s">
        <v>169</v>
      </c>
      <c r="AH75" s="34">
        <v>1000</v>
      </c>
    </row>
    <row r="76" spans="1:34" ht="229.5" x14ac:dyDescent="0.25">
      <c r="A76" s="34">
        <v>70</v>
      </c>
      <c r="B76" s="34">
        <v>69</v>
      </c>
      <c r="C76" s="34" t="s">
        <v>1306</v>
      </c>
      <c r="D76" s="36" t="s">
        <v>1305</v>
      </c>
      <c r="E76" s="36"/>
      <c r="F76" s="36"/>
      <c r="G76" s="36" t="s">
        <v>1085</v>
      </c>
      <c r="H76" s="36" t="s">
        <v>1108</v>
      </c>
      <c r="I76" s="36">
        <v>9</v>
      </c>
      <c r="J76" s="34" t="s">
        <v>1113</v>
      </c>
      <c r="K76" s="39">
        <v>12000</v>
      </c>
      <c r="L76" s="39"/>
      <c r="M76" s="39">
        <f>7*2500</f>
        <v>17500</v>
      </c>
      <c r="N76" s="39"/>
      <c r="O76" s="39">
        <v>700</v>
      </c>
      <c r="P76" s="39"/>
      <c r="Q76" s="34">
        <f t="shared" si="3"/>
        <v>30200</v>
      </c>
      <c r="R76" s="34">
        <f t="shared" si="4"/>
        <v>60400</v>
      </c>
      <c r="S76" s="34">
        <f t="shared" si="5"/>
        <v>90600</v>
      </c>
      <c r="T76" s="37">
        <v>1</v>
      </c>
      <c r="U76" s="34" t="s">
        <v>42</v>
      </c>
      <c r="V76" s="34">
        <v>1600</v>
      </c>
      <c r="W76" s="34">
        <v>1</v>
      </c>
      <c r="X76" s="37">
        <v>1</v>
      </c>
      <c r="Y76" s="37"/>
      <c r="Z76" s="34"/>
      <c r="AA76" s="34"/>
      <c r="AB76" s="37"/>
      <c r="AC76" s="34"/>
      <c r="AD76" s="34">
        <v>3</v>
      </c>
      <c r="AE76" s="34">
        <v>4</v>
      </c>
      <c r="AF76" s="34"/>
      <c r="AG76" s="37"/>
      <c r="AH76" s="34"/>
    </row>
    <row r="77" spans="1:34" ht="127.5" x14ac:dyDescent="0.25">
      <c r="A77" s="34">
        <v>71</v>
      </c>
      <c r="B77" s="34">
        <v>70</v>
      </c>
      <c r="C77" s="34" t="s">
        <v>1307</v>
      </c>
      <c r="D77" s="39" t="s">
        <v>1308</v>
      </c>
      <c r="E77" s="39"/>
      <c r="F77" s="39"/>
      <c r="G77" s="39" t="s">
        <v>1086</v>
      </c>
      <c r="H77" s="39" t="s">
        <v>1123</v>
      </c>
      <c r="I77" s="39">
        <v>8</v>
      </c>
      <c r="J77" s="34" t="s">
        <v>1113</v>
      </c>
      <c r="K77" s="39">
        <v>4200</v>
      </c>
      <c r="L77" s="39">
        <v>2200</v>
      </c>
      <c r="M77" s="39">
        <v>5000</v>
      </c>
      <c r="N77" s="39"/>
      <c r="O77" s="39">
        <v>700</v>
      </c>
      <c r="P77" s="39">
        <v>500</v>
      </c>
      <c r="Q77" s="34">
        <f t="shared" si="3"/>
        <v>12600</v>
      </c>
      <c r="R77" s="34">
        <f t="shared" si="4"/>
        <v>25200</v>
      </c>
      <c r="S77" s="34">
        <f t="shared" si="5"/>
        <v>37800</v>
      </c>
      <c r="T77" s="37">
        <v>1</v>
      </c>
      <c r="U77" s="34" t="s">
        <v>27</v>
      </c>
      <c r="V77" s="34">
        <v>500</v>
      </c>
      <c r="W77" s="34">
        <v>1</v>
      </c>
      <c r="X77" s="37">
        <v>1</v>
      </c>
      <c r="Y77" s="37"/>
      <c r="Z77" s="34"/>
      <c r="AA77" s="34"/>
      <c r="AB77" s="37">
        <v>1</v>
      </c>
      <c r="AC77" s="34"/>
      <c r="AD77" s="37">
        <v>2</v>
      </c>
      <c r="AE77" s="34"/>
      <c r="AF77" s="34">
        <v>2</v>
      </c>
      <c r="AG77" s="37" t="s">
        <v>1309</v>
      </c>
      <c r="AH77" s="34">
        <v>325</v>
      </c>
    </row>
    <row r="78" spans="1:34" ht="178.5" x14ac:dyDescent="0.25">
      <c r="A78" s="34"/>
      <c r="B78" s="34">
        <v>71</v>
      </c>
      <c r="C78" s="34" t="s">
        <v>1310</v>
      </c>
      <c r="D78" s="39" t="s">
        <v>1311</v>
      </c>
      <c r="E78" s="39"/>
      <c r="F78" s="39"/>
      <c r="G78" s="39" t="s">
        <v>1085</v>
      </c>
      <c r="H78" s="39" t="s">
        <v>1108</v>
      </c>
      <c r="I78" s="39">
        <v>9</v>
      </c>
      <c r="J78" s="34" t="s">
        <v>1113</v>
      </c>
      <c r="K78" s="39">
        <v>4200</v>
      </c>
      <c r="L78" s="39">
        <v>1100</v>
      </c>
      <c r="M78" s="39">
        <v>7500</v>
      </c>
      <c r="N78" s="39"/>
      <c r="O78" s="39">
        <v>3000</v>
      </c>
      <c r="P78" s="39"/>
      <c r="Q78" s="34">
        <f t="shared" si="3"/>
        <v>15800</v>
      </c>
      <c r="R78" s="34">
        <f t="shared" si="4"/>
        <v>31600</v>
      </c>
      <c r="S78" s="34">
        <f t="shared" si="5"/>
        <v>47400</v>
      </c>
      <c r="T78" s="37">
        <v>1</v>
      </c>
      <c r="U78" s="34" t="s">
        <v>27</v>
      </c>
      <c r="V78" s="34">
        <v>500</v>
      </c>
      <c r="W78" s="34">
        <v>1</v>
      </c>
      <c r="X78" s="37">
        <v>1</v>
      </c>
      <c r="Y78" s="37"/>
      <c r="Z78" s="34"/>
      <c r="AA78" s="34"/>
      <c r="AB78" s="37"/>
      <c r="AC78" s="34"/>
      <c r="AD78" s="34">
        <v>2</v>
      </c>
      <c r="AE78" s="34">
        <v>1</v>
      </c>
      <c r="AF78" s="34">
        <v>1</v>
      </c>
      <c r="AG78" s="37">
        <v>250</v>
      </c>
      <c r="AH78" s="34">
        <v>250</v>
      </c>
    </row>
    <row r="79" spans="1:34" ht="165.75" x14ac:dyDescent="0.25">
      <c r="A79" s="34"/>
      <c r="B79" s="34">
        <v>72</v>
      </c>
      <c r="C79" s="34" t="s">
        <v>1312</v>
      </c>
      <c r="D79" s="39" t="s">
        <v>1313</v>
      </c>
      <c r="E79" s="39"/>
      <c r="F79" s="39"/>
      <c r="G79" s="39" t="s">
        <v>1085</v>
      </c>
      <c r="H79" s="39" t="s">
        <v>1108</v>
      </c>
      <c r="I79" s="39">
        <v>8</v>
      </c>
      <c r="J79" s="34" t="s">
        <v>1113</v>
      </c>
      <c r="K79" s="39">
        <v>4200</v>
      </c>
      <c r="L79" s="39">
        <v>700</v>
      </c>
      <c r="M79" s="39">
        <v>2500</v>
      </c>
      <c r="N79" s="39"/>
      <c r="O79" s="39">
        <v>700</v>
      </c>
      <c r="P79" s="39"/>
      <c r="Q79" s="34">
        <f t="shared" si="3"/>
        <v>8100</v>
      </c>
      <c r="R79" s="34">
        <f t="shared" si="4"/>
        <v>16200</v>
      </c>
      <c r="S79" s="34">
        <f t="shared" si="5"/>
        <v>24300</v>
      </c>
      <c r="T79" s="37">
        <v>1</v>
      </c>
      <c r="U79" s="34" t="s">
        <v>143</v>
      </c>
      <c r="V79" s="34">
        <v>100</v>
      </c>
      <c r="W79" s="34">
        <v>1</v>
      </c>
      <c r="X79" s="37">
        <v>1</v>
      </c>
      <c r="Y79" s="37"/>
      <c r="Z79" s="34"/>
      <c r="AA79" s="34"/>
      <c r="AB79" s="37"/>
      <c r="AC79" s="34"/>
      <c r="AD79" s="37">
        <v>1</v>
      </c>
      <c r="AE79" s="34"/>
      <c r="AF79" s="34">
        <v>1</v>
      </c>
      <c r="AG79" s="37">
        <v>82.5</v>
      </c>
      <c r="AH79" s="34">
        <v>82.5</v>
      </c>
    </row>
    <row r="80" spans="1:34" ht="293.25" x14ac:dyDescent="0.25">
      <c r="A80" s="34"/>
      <c r="B80" s="34">
        <v>73</v>
      </c>
      <c r="C80" s="34" t="s">
        <v>1314</v>
      </c>
      <c r="D80" s="39" t="s">
        <v>1315</v>
      </c>
      <c r="E80" s="39" t="s">
        <v>1316</v>
      </c>
      <c r="F80" s="39">
        <v>6</v>
      </c>
      <c r="G80" s="39" t="s">
        <v>1086</v>
      </c>
      <c r="H80" s="39" t="s">
        <v>1108</v>
      </c>
      <c r="I80" s="39" t="s">
        <v>1137</v>
      </c>
      <c r="J80" s="34" t="s">
        <v>1113</v>
      </c>
      <c r="K80" s="39">
        <v>4200</v>
      </c>
      <c r="L80" s="39"/>
      <c r="M80" s="39">
        <v>2500</v>
      </c>
      <c r="N80" s="39"/>
      <c r="O80" s="39">
        <v>700</v>
      </c>
      <c r="P80" s="39"/>
      <c r="Q80" s="34">
        <f t="shared" si="3"/>
        <v>7400</v>
      </c>
      <c r="R80" s="34">
        <f t="shared" si="4"/>
        <v>14800</v>
      </c>
      <c r="S80" s="34">
        <f t="shared" si="5"/>
        <v>22200</v>
      </c>
      <c r="T80" s="37">
        <v>1</v>
      </c>
      <c r="U80" s="34" t="s">
        <v>33</v>
      </c>
      <c r="V80" s="34">
        <v>315</v>
      </c>
      <c r="W80" s="34">
        <v>1</v>
      </c>
      <c r="X80" s="37">
        <v>1</v>
      </c>
      <c r="Y80" s="37" t="s">
        <v>1114</v>
      </c>
      <c r="Z80" s="34"/>
      <c r="AA80" s="34"/>
      <c r="AB80" s="37"/>
      <c r="AC80" s="34"/>
      <c r="AD80" s="37">
        <v>1</v>
      </c>
      <c r="AE80" s="34"/>
      <c r="AF80" s="34"/>
      <c r="AG80" s="37" t="s">
        <v>408</v>
      </c>
      <c r="AH80" s="34"/>
    </row>
    <row r="81" spans="1:34" ht="191.25" x14ac:dyDescent="0.25">
      <c r="A81" s="34"/>
      <c r="B81" s="34">
        <v>74</v>
      </c>
      <c r="C81" s="34" t="s">
        <v>1317</v>
      </c>
      <c r="D81" s="39" t="s">
        <v>1318</v>
      </c>
      <c r="E81" s="39"/>
      <c r="F81" s="39"/>
      <c r="G81" s="39" t="s">
        <v>1086</v>
      </c>
      <c r="H81" s="39" t="s">
        <v>1108</v>
      </c>
      <c r="I81" s="39">
        <v>9</v>
      </c>
      <c r="J81" s="34" t="s">
        <v>1113</v>
      </c>
      <c r="K81" s="39">
        <v>4200</v>
      </c>
      <c r="L81" s="39">
        <v>1100</v>
      </c>
      <c r="M81" s="39">
        <v>2500</v>
      </c>
      <c r="N81" s="39"/>
      <c r="O81" s="39">
        <v>700</v>
      </c>
      <c r="P81" s="39"/>
      <c r="Q81" s="34">
        <f t="shared" si="3"/>
        <v>8500</v>
      </c>
      <c r="R81" s="34">
        <f t="shared" si="4"/>
        <v>17000</v>
      </c>
      <c r="S81" s="34">
        <f t="shared" si="5"/>
        <v>25500</v>
      </c>
      <c r="T81" s="37">
        <v>1</v>
      </c>
      <c r="U81" s="34" t="s">
        <v>126</v>
      </c>
      <c r="V81" s="34">
        <v>160</v>
      </c>
      <c r="W81" s="34">
        <v>1</v>
      </c>
      <c r="X81" s="37">
        <v>1</v>
      </c>
      <c r="Y81" s="37"/>
      <c r="Z81" s="34"/>
      <c r="AA81" s="34"/>
      <c r="AB81" s="37"/>
      <c r="AC81" s="34"/>
      <c r="AD81" s="37">
        <v>1</v>
      </c>
      <c r="AE81" s="34"/>
      <c r="AF81" s="34">
        <v>1</v>
      </c>
      <c r="AG81" s="37">
        <v>180</v>
      </c>
      <c r="AH81" s="34">
        <v>180</v>
      </c>
    </row>
    <row r="82" spans="1:34" ht="114.75" x14ac:dyDescent="0.25">
      <c r="A82" s="34"/>
      <c r="B82" s="34">
        <v>75</v>
      </c>
      <c r="C82" s="34" t="s">
        <v>1319</v>
      </c>
      <c r="D82" s="39" t="s">
        <v>1320</v>
      </c>
      <c r="E82" s="39"/>
      <c r="F82" s="39"/>
      <c r="G82" s="39" t="s">
        <v>1085</v>
      </c>
      <c r="H82" s="39" t="s">
        <v>1108</v>
      </c>
      <c r="I82" s="39" t="s">
        <v>408</v>
      </c>
      <c r="J82" s="34" t="s">
        <v>1113</v>
      </c>
      <c r="K82" s="39">
        <v>4200</v>
      </c>
      <c r="L82" s="39">
        <v>1100</v>
      </c>
      <c r="M82" s="39">
        <v>2500</v>
      </c>
      <c r="N82" s="39"/>
      <c r="O82" s="39">
        <v>3000</v>
      </c>
      <c r="P82" s="39"/>
      <c r="Q82" s="34">
        <f t="shared" si="3"/>
        <v>10800</v>
      </c>
      <c r="R82" s="34">
        <f t="shared" si="4"/>
        <v>21600</v>
      </c>
      <c r="S82" s="34">
        <f t="shared" si="5"/>
        <v>32400</v>
      </c>
      <c r="T82" s="37">
        <v>1</v>
      </c>
      <c r="U82" s="34" t="s">
        <v>35</v>
      </c>
      <c r="V82" s="34">
        <v>250</v>
      </c>
      <c r="W82" s="34">
        <v>1</v>
      </c>
      <c r="X82" s="37">
        <v>1</v>
      </c>
      <c r="Y82" s="37"/>
      <c r="Z82" s="34"/>
      <c r="AA82" s="34"/>
      <c r="AB82" s="37"/>
      <c r="AC82" s="34"/>
      <c r="AD82" s="37">
        <v>1</v>
      </c>
      <c r="AE82" s="34"/>
      <c r="AF82" s="34">
        <v>1</v>
      </c>
      <c r="AG82" s="37">
        <v>125</v>
      </c>
      <c r="AH82" s="34">
        <v>125</v>
      </c>
    </row>
    <row r="83" spans="1:34" ht="293.25" x14ac:dyDescent="0.25">
      <c r="A83" s="34"/>
      <c r="B83" s="34">
        <v>76</v>
      </c>
      <c r="C83" s="34" t="s">
        <v>1321</v>
      </c>
      <c r="D83" s="40" t="s">
        <v>1322</v>
      </c>
      <c r="E83" s="40" t="s">
        <v>1323</v>
      </c>
      <c r="F83" s="40">
        <v>5</v>
      </c>
      <c r="G83" s="40" t="s">
        <v>1087</v>
      </c>
      <c r="H83" s="40" t="s">
        <v>1108</v>
      </c>
      <c r="I83" s="40">
        <v>6</v>
      </c>
      <c r="J83" s="34" t="s">
        <v>1113</v>
      </c>
      <c r="K83" s="39">
        <v>5800</v>
      </c>
      <c r="L83" s="39">
        <v>2200</v>
      </c>
      <c r="M83" s="39">
        <v>12500</v>
      </c>
      <c r="N83" s="39"/>
      <c r="O83" s="39">
        <v>3000</v>
      </c>
      <c r="P83" s="39"/>
      <c r="Q83" s="34">
        <f t="shared" si="3"/>
        <v>23500</v>
      </c>
      <c r="R83" s="34">
        <f t="shared" si="4"/>
        <v>47000</v>
      </c>
      <c r="S83" s="34">
        <f t="shared" si="5"/>
        <v>70500</v>
      </c>
      <c r="T83" s="37">
        <v>1</v>
      </c>
      <c r="U83" s="34" t="s">
        <v>168</v>
      </c>
      <c r="V83" s="34">
        <v>1000</v>
      </c>
      <c r="W83" s="34">
        <v>1</v>
      </c>
      <c r="X83" s="37">
        <v>1</v>
      </c>
      <c r="Y83" s="37" t="s">
        <v>1181</v>
      </c>
      <c r="Z83" s="34"/>
      <c r="AA83" s="34"/>
      <c r="AB83" s="37"/>
      <c r="AC83" s="34"/>
      <c r="AD83" s="37">
        <v>5</v>
      </c>
      <c r="AE83" s="34"/>
      <c r="AF83" s="34">
        <v>2</v>
      </c>
      <c r="AG83" s="37" t="s">
        <v>1324</v>
      </c>
      <c r="AH83" s="34">
        <f>380+125</f>
        <v>505</v>
      </c>
    </row>
    <row r="84" spans="1:34" ht="204" x14ac:dyDescent="0.25">
      <c r="A84" s="34"/>
      <c r="B84" s="34">
        <v>77</v>
      </c>
      <c r="C84" s="34" t="s">
        <v>1325</v>
      </c>
      <c r="D84" s="39" t="s">
        <v>1326</v>
      </c>
      <c r="E84" s="39"/>
      <c r="F84" s="39"/>
      <c r="G84" s="39" t="s">
        <v>1086</v>
      </c>
      <c r="H84" s="39" t="s">
        <v>1108</v>
      </c>
      <c r="I84" s="39">
        <v>8</v>
      </c>
      <c r="J84" s="34" t="s">
        <v>1113</v>
      </c>
      <c r="K84" s="39">
        <v>4200</v>
      </c>
      <c r="L84" s="39">
        <v>1100</v>
      </c>
      <c r="M84" s="39">
        <v>5000</v>
      </c>
      <c r="N84" s="39"/>
      <c r="O84" s="39">
        <v>700</v>
      </c>
      <c r="P84" s="39"/>
      <c r="Q84" s="34">
        <f t="shared" si="3"/>
        <v>11000</v>
      </c>
      <c r="R84" s="34">
        <f t="shared" si="4"/>
        <v>22000</v>
      </c>
      <c r="S84" s="34">
        <f t="shared" si="5"/>
        <v>33000</v>
      </c>
      <c r="T84" s="37">
        <v>1</v>
      </c>
      <c r="U84" s="34" t="s">
        <v>1069</v>
      </c>
      <c r="V84" s="34">
        <v>400</v>
      </c>
      <c r="W84" s="34">
        <v>1</v>
      </c>
      <c r="X84" s="37">
        <v>1</v>
      </c>
      <c r="Y84" s="37"/>
      <c r="Z84" s="34"/>
      <c r="AA84" s="34"/>
      <c r="AB84" s="37"/>
      <c r="AC84" s="34"/>
      <c r="AD84" s="37">
        <v>2</v>
      </c>
      <c r="AE84" s="34"/>
      <c r="AF84" s="34">
        <v>1</v>
      </c>
      <c r="AG84" s="37">
        <v>250</v>
      </c>
      <c r="AH84" s="34">
        <v>250</v>
      </c>
    </row>
    <row r="85" spans="1:34" ht="178.5" x14ac:dyDescent="0.25">
      <c r="A85" s="34"/>
      <c r="B85" s="34">
        <v>78</v>
      </c>
      <c r="C85" s="34" t="s">
        <v>1327</v>
      </c>
      <c r="D85" s="39" t="s">
        <v>1328</v>
      </c>
      <c r="E85" s="39" t="s">
        <v>1112</v>
      </c>
      <c r="F85" s="39">
        <v>5</v>
      </c>
      <c r="G85" s="39" t="s">
        <v>1086</v>
      </c>
      <c r="H85" s="39" t="s">
        <v>1108</v>
      </c>
      <c r="I85" s="39">
        <v>6</v>
      </c>
      <c r="J85" s="34" t="s">
        <v>1113</v>
      </c>
      <c r="K85" s="39">
        <v>4200</v>
      </c>
      <c r="L85" s="39">
        <v>1100</v>
      </c>
      <c r="M85" s="39">
        <v>2500</v>
      </c>
      <c r="N85" s="39"/>
      <c r="O85" s="39">
        <v>3000</v>
      </c>
      <c r="P85" s="39"/>
      <c r="Q85" s="34">
        <f t="shared" si="3"/>
        <v>10800</v>
      </c>
      <c r="R85" s="34">
        <f t="shared" si="4"/>
        <v>21600</v>
      </c>
      <c r="S85" s="34">
        <f t="shared" si="5"/>
        <v>32400</v>
      </c>
      <c r="T85" s="37">
        <v>1</v>
      </c>
      <c r="U85" s="34" t="s">
        <v>1069</v>
      </c>
      <c r="V85" s="34">
        <v>400</v>
      </c>
      <c r="W85" s="34">
        <v>1</v>
      </c>
      <c r="X85" s="37">
        <v>1</v>
      </c>
      <c r="Y85" s="37" t="s">
        <v>1181</v>
      </c>
      <c r="Z85" s="34"/>
      <c r="AA85" s="34"/>
      <c r="AB85" s="37"/>
      <c r="AC85" s="34"/>
      <c r="AD85" s="37">
        <v>1</v>
      </c>
      <c r="AE85" s="34"/>
      <c r="AF85" s="34">
        <v>1</v>
      </c>
      <c r="AG85" s="37">
        <v>250</v>
      </c>
      <c r="AH85" s="34">
        <v>250</v>
      </c>
    </row>
    <row r="86" spans="1:34" ht="280.5" x14ac:dyDescent="0.25">
      <c r="A86" s="34"/>
      <c r="B86" s="34">
        <v>79</v>
      </c>
      <c r="C86" s="34" t="s">
        <v>1329</v>
      </c>
      <c r="D86" s="39" t="s">
        <v>1330</v>
      </c>
      <c r="E86" s="39"/>
      <c r="F86" s="39"/>
      <c r="G86" s="39" t="s">
        <v>1085</v>
      </c>
      <c r="H86" s="39" t="s">
        <v>1108</v>
      </c>
      <c r="I86" s="39" t="s">
        <v>408</v>
      </c>
      <c r="J86" s="34" t="s">
        <v>1113</v>
      </c>
      <c r="K86" s="39">
        <v>4200</v>
      </c>
      <c r="L86" s="39">
        <v>1100</v>
      </c>
      <c r="M86" s="39">
        <v>2500</v>
      </c>
      <c r="N86" s="39"/>
      <c r="O86" s="39">
        <v>3000</v>
      </c>
      <c r="P86" s="39"/>
      <c r="Q86" s="34">
        <f t="shared" si="3"/>
        <v>10800</v>
      </c>
      <c r="R86" s="34">
        <f t="shared" si="4"/>
        <v>21600</v>
      </c>
      <c r="S86" s="34">
        <f t="shared" si="5"/>
        <v>32400</v>
      </c>
      <c r="T86" s="37">
        <v>1</v>
      </c>
      <c r="U86" s="34" t="s">
        <v>35</v>
      </c>
      <c r="V86" s="34">
        <v>250</v>
      </c>
      <c r="W86" s="34">
        <v>1</v>
      </c>
      <c r="X86" s="37">
        <v>1</v>
      </c>
      <c r="Y86" s="37"/>
      <c r="Z86" s="34"/>
      <c r="AA86" s="34"/>
      <c r="AB86" s="37"/>
      <c r="AC86" s="34"/>
      <c r="AD86" s="37">
        <v>1</v>
      </c>
      <c r="AE86" s="34"/>
      <c r="AF86" s="34">
        <v>1</v>
      </c>
      <c r="AG86" s="37" t="s">
        <v>86</v>
      </c>
      <c r="AH86" s="34">
        <v>125</v>
      </c>
    </row>
    <row r="87" spans="1:34" ht="178.5" x14ac:dyDescent="0.25">
      <c r="A87" s="34"/>
      <c r="B87" s="34">
        <v>80</v>
      </c>
      <c r="C87" s="34" t="s">
        <v>1331</v>
      </c>
      <c r="D87" s="39" t="s">
        <v>1332</v>
      </c>
      <c r="E87" s="39"/>
      <c r="F87" s="39"/>
      <c r="G87" s="39" t="s">
        <v>1086</v>
      </c>
      <c r="H87" s="39" t="s">
        <v>1108</v>
      </c>
      <c r="I87" s="39">
        <v>9</v>
      </c>
      <c r="J87" s="34" t="s">
        <v>1113</v>
      </c>
      <c r="K87" s="39">
        <v>4200</v>
      </c>
      <c r="L87" s="39">
        <v>700</v>
      </c>
      <c r="M87" s="39">
        <v>2500</v>
      </c>
      <c r="N87" s="39"/>
      <c r="O87" s="39">
        <v>3000</v>
      </c>
      <c r="P87" s="39"/>
      <c r="Q87" s="34">
        <f t="shared" si="3"/>
        <v>10400</v>
      </c>
      <c r="R87" s="34">
        <f t="shared" si="4"/>
        <v>20800</v>
      </c>
      <c r="S87" s="34">
        <f t="shared" si="5"/>
        <v>31200</v>
      </c>
      <c r="T87" s="37">
        <v>160</v>
      </c>
      <c r="U87" s="34" t="s">
        <v>126</v>
      </c>
      <c r="V87" s="34">
        <v>160</v>
      </c>
      <c r="W87" s="34">
        <v>1</v>
      </c>
      <c r="X87" s="37">
        <v>1</v>
      </c>
      <c r="Y87" s="37"/>
      <c r="Z87" s="34"/>
      <c r="AA87" s="34"/>
      <c r="AB87" s="37"/>
      <c r="AC87" s="34"/>
      <c r="AD87" s="37">
        <v>1</v>
      </c>
      <c r="AE87" s="34"/>
      <c r="AF87" s="34">
        <v>1</v>
      </c>
      <c r="AG87" s="37">
        <v>82.5</v>
      </c>
      <c r="AH87" s="34">
        <v>82.5</v>
      </c>
    </row>
    <row r="88" spans="1:34" ht="267.75" x14ac:dyDescent="0.25">
      <c r="A88" s="34"/>
      <c r="B88" s="34">
        <v>81</v>
      </c>
      <c r="C88" s="34" t="s">
        <v>1333</v>
      </c>
      <c r="D88" s="39" t="s">
        <v>1334</v>
      </c>
      <c r="E88" s="39"/>
      <c r="F88" s="39"/>
      <c r="G88" s="39" t="s">
        <v>1086</v>
      </c>
      <c r="H88" s="39" t="s">
        <v>1123</v>
      </c>
      <c r="I88" s="39">
        <v>9</v>
      </c>
      <c r="J88" s="34" t="s">
        <v>1113</v>
      </c>
      <c r="K88" s="39">
        <v>24000</v>
      </c>
      <c r="L88" s="39">
        <f>5800+1100</f>
        <v>6900</v>
      </c>
      <c r="M88" s="39">
        <v>10000</v>
      </c>
      <c r="N88" s="39"/>
      <c r="O88" s="39">
        <v>3000</v>
      </c>
      <c r="P88" s="39">
        <v>3000</v>
      </c>
      <c r="Q88" s="34">
        <f t="shared" si="3"/>
        <v>46900</v>
      </c>
      <c r="R88" s="34">
        <f t="shared" si="4"/>
        <v>93800</v>
      </c>
      <c r="S88" s="34">
        <f t="shared" si="5"/>
        <v>140700</v>
      </c>
      <c r="T88" s="37">
        <v>2</v>
      </c>
      <c r="U88" s="34" t="s">
        <v>848</v>
      </c>
      <c r="V88" s="34">
        <f>2*1600</f>
        <v>3200</v>
      </c>
      <c r="W88" s="34">
        <v>1</v>
      </c>
      <c r="X88" s="37">
        <v>1</v>
      </c>
      <c r="Y88" s="37"/>
      <c r="Z88" s="34"/>
      <c r="AA88" s="34"/>
      <c r="AB88" s="37">
        <v>6</v>
      </c>
      <c r="AC88" s="34"/>
      <c r="AD88" s="37">
        <v>4</v>
      </c>
      <c r="AE88" s="34"/>
      <c r="AF88" s="34">
        <v>2</v>
      </c>
      <c r="AG88" s="37" t="s">
        <v>1335</v>
      </c>
      <c r="AH88" s="34">
        <v>1600</v>
      </c>
    </row>
    <row r="89" spans="1:34" ht="280.5" x14ac:dyDescent="0.25">
      <c r="A89" s="34"/>
      <c r="B89" s="34">
        <v>82</v>
      </c>
      <c r="C89" s="34" t="s">
        <v>1336</v>
      </c>
      <c r="D89" s="40" t="s">
        <v>1337</v>
      </c>
      <c r="E89" s="40"/>
      <c r="F89" s="40"/>
      <c r="G89" s="40" t="s">
        <v>1086</v>
      </c>
      <c r="H89" s="40" t="s">
        <v>1123</v>
      </c>
      <c r="I89" s="40">
        <v>10</v>
      </c>
      <c r="J89" s="34" t="s">
        <v>1113</v>
      </c>
      <c r="K89" s="39">
        <v>4200</v>
      </c>
      <c r="L89" s="39">
        <v>700</v>
      </c>
      <c r="M89" s="39">
        <v>5000</v>
      </c>
      <c r="N89" s="39"/>
      <c r="O89" s="39">
        <v>3000</v>
      </c>
      <c r="P89" s="39"/>
      <c r="Q89" s="34">
        <f t="shared" si="3"/>
        <v>12900</v>
      </c>
      <c r="R89" s="34">
        <f t="shared" si="4"/>
        <v>25800</v>
      </c>
      <c r="S89" s="34">
        <f t="shared" si="5"/>
        <v>38700</v>
      </c>
      <c r="T89" s="37">
        <v>1</v>
      </c>
      <c r="U89" s="34" t="s">
        <v>35</v>
      </c>
      <c r="V89" s="34">
        <v>250</v>
      </c>
      <c r="W89" s="34">
        <v>1</v>
      </c>
      <c r="X89" s="37">
        <v>1</v>
      </c>
      <c r="Y89" s="37"/>
      <c r="Z89" s="34"/>
      <c r="AA89" s="34"/>
      <c r="AB89" s="37"/>
      <c r="AC89" s="34"/>
      <c r="AD89" s="37">
        <v>2</v>
      </c>
      <c r="AE89" s="34"/>
      <c r="AF89" s="34">
        <v>1</v>
      </c>
      <c r="AG89" s="37">
        <v>82.5</v>
      </c>
      <c r="AH89" s="34">
        <v>82.5</v>
      </c>
    </row>
    <row r="90" spans="1:34" ht="204" x14ac:dyDescent="0.25">
      <c r="A90" s="34"/>
      <c r="B90" s="34">
        <v>83</v>
      </c>
      <c r="C90" s="34" t="s">
        <v>1338</v>
      </c>
      <c r="D90" s="39" t="s">
        <v>1339</v>
      </c>
      <c r="E90" s="39"/>
      <c r="F90" s="39"/>
      <c r="G90" s="39" t="s">
        <v>1086</v>
      </c>
      <c r="H90" s="39" t="s">
        <v>1108</v>
      </c>
      <c r="I90" s="39">
        <v>8</v>
      </c>
      <c r="J90" s="34" t="s">
        <v>1113</v>
      </c>
      <c r="K90" s="39">
        <v>4200</v>
      </c>
      <c r="L90" s="39">
        <v>1100</v>
      </c>
      <c r="M90" s="39">
        <v>2500</v>
      </c>
      <c r="N90" s="39"/>
      <c r="O90" s="39">
        <v>700</v>
      </c>
      <c r="P90" s="39"/>
      <c r="Q90" s="34">
        <f t="shared" si="3"/>
        <v>8500</v>
      </c>
      <c r="R90" s="34">
        <f t="shared" si="4"/>
        <v>17000</v>
      </c>
      <c r="S90" s="34">
        <f t="shared" si="5"/>
        <v>25500</v>
      </c>
      <c r="T90" s="37">
        <v>1</v>
      </c>
      <c r="U90" s="34" t="s">
        <v>35</v>
      </c>
      <c r="V90" s="34">
        <v>250</v>
      </c>
      <c r="W90" s="34">
        <v>1</v>
      </c>
      <c r="X90" s="37">
        <v>1</v>
      </c>
      <c r="Y90" s="37"/>
      <c r="Z90" s="34"/>
      <c r="AA90" s="34"/>
      <c r="AB90" s="37"/>
      <c r="AC90" s="34"/>
      <c r="AD90" s="37">
        <v>1</v>
      </c>
      <c r="AE90" s="34"/>
      <c r="AF90" s="34">
        <v>1</v>
      </c>
      <c r="AG90" s="37">
        <v>160</v>
      </c>
      <c r="AH90" s="34">
        <v>160</v>
      </c>
    </row>
    <row r="91" spans="1:34" ht="229.5" x14ac:dyDescent="0.25">
      <c r="A91" s="34"/>
      <c r="B91" s="34">
        <v>84</v>
      </c>
      <c r="C91" s="34" t="s">
        <v>1340</v>
      </c>
      <c r="D91" s="39" t="s">
        <v>1341</v>
      </c>
      <c r="E91" s="39"/>
      <c r="F91" s="39"/>
      <c r="G91" s="39" t="s">
        <v>1089</v>
      </c>
      <c r="H91" s="39" t="s">
        <v>1108</v>
      </c>
      <c r="I91" s="39">
        <v>9</v>
      </c>
      <c r="J91" s="34" t="s">
        <v>1113</v>
      </c>
      <c r="K91" s="39">
        <v>4200</v>
      </c>
      <c r="L91" s="39">
        <v>1100</v>
      </c>
      <c r="M91" s="39">
        <v>7500</v>
      </c>
      <c r="N91" s="39"/>
      <c r="O91" s="39">
        <v>3000</v>
      </c>
      <c r="P91" s="39"/>
      <c r="Q91" s="34">
        <f t="shared" si="3"/>
        <v>15800</v>
      </c>
      <c r="R91" s="34">
        <f t="shared" si="4"/>
        <v>31600</v>
      </c>
      <c r="S91" s="34">
        <f t="shared" si="5"/>
        <v>47400</v>
      </c>
      <c r="T91" s="37">
        <v>1</v>
      </c>
      <c r="U91" s="34" t="s">
        <v>33</v>
      </c>
      <c r="V91" s="34">
        <v>315</v>
      </c>
      <c r="W91" s="34">
        <v>1</v>
      </c>
      <c r="X91" s="37">
        <v>1</v>
      </c>
      <c r="Y91" s="37"/>
      <c r="Z91" s="34"/>
      <c r="AA91" s="34"/>
      <c r="AB91" s="37"/>
      <c r="AC91" s="34"/>
      <c r="AD91" s="37">
        <v>3</v>
      </c>
      <c r="AE91" s="34"/>
      <c r="AF91" s="34">
        <v>1</v>
      </c>
      <c r="AG91" s="37">
        <v>320</v>
      </c>
      <c r="AH91" s="34">
        <v>320</v>
      </c>
    </row>
    <row r="92" spans="1:34" ht="293.25" x14ac:dyDescent="0.25">
      <c r="A92" s="34"/>
      <c r="B92" s="34">
        <v>85</v>
      </c>
      <c r="C92" s="34" t="s">
        <v>1342</v>
      </c>
      <c r="D92" s="39" t="s">
        <v>1343</v>
      </c>
      <c r="E92" s="39"/>
      <c r="F92" s="39"/>
      <c r="G92" s="39" t="s">
        <v>1089</v>
      </c>
      <c r="H92" s="39" t="s">
        <v>1108</v>
      </c>
      <c r="I92" s="39">
        <v>8</v>
      </c>
      <c r="J92" s="34" t="s">
        <v>1113</v>
      </c>
      <c r="K92" s="39">
        <v>4200</v>
      </c>
      <c r="L92" s="39">
        <v>1100</v>
      </c>
      <c r="M92" s="39">
        <v>10000</v>
      </c>
      <c r="N92" s="39"/>
      <c r="O92" s="39">
        <v>3000</v>
      </c>
      <c r="P92" s="39"/>
      <c r="Q92" s="34">
        <f t="shared" si="3"/>
        <v>18300</v>
      </c>
      <c r="R92" s="34">
        <f t="shared" si="4"/>
        <v>36600</v>
      </c>
      <c r="S92" s="34">
        <f t="shared" si="5"/>
        <v>54900</v>
      </c>
      <c r="T92" s="37">
        <v>1</v>
      </c>
      <c r="U92" s="34" t="s">
        <v>1074</v>
      </c>
      <c r="V92" s="34">
        <v>800</v>
      </c>
      <c r="W92" s="34">
        <v>1</v>
      </c>
      <c r="X92" s="37">
        <v>1</v>
      </c>
      <c r="Y92" s="37"/>
      <c r="Z92" s="34"/>
      <c r="AA92" s="34"/>
      <c r="AB92" s="37"/>
      <c r="AC92" s="34"/>
      <c r="AD92" s="37">
        <v>4</v>
      </c>
      <c r="AE92" s="34"/>
      <c r="AF92" s="34">
        <v>1</v>
      </c>
      <c r="AG92" s="37">
        <v>320</v>
      </c>
      <c r="AH92" s="34">
        <v>320</v>
      </c>
    </row>
    <row r="93" spans="1:34" ht="216.75" x14ac:dyDescent="0.25">
      <c r="A93" s="34"/>
      <c r="B93" s="34">
        <v>86</v>
      </c>
      <c r="C93" s="34" t="s">
        <v>1344</v>
      </c>
      <c r="D93" s="39" t="s">
        <v>1345</v>
      </c>
      <c r="E93" s="39"/>
      <c r="F93" s="39"/>
      <c r="G93" s="39" t="s">
        <v>1089</v>
      </c>
      <c r="H93" s="39" t="s">
        <v>1108</v>
      </c>
      <c r="I93" s="39">
        <v>7</v>
      </c>
      <c r="J93" s="34" t="s">
        <v>1113</v>
      </c>
      <c r="K93" s="39">
        <v>5800</v>
      </c>
      <c r="L93" s="39">
        <f>2200+700</f>
        <v>2900</v>
      </c>
      <c r="M93" s="39">
        <v>5000</v>
      </c>
      <c r="N93" s="39"/>
      <c r="O93" s="39">
        <v>700</v>
      </c>
      <c r="P93" s="39"/>
      <c r="Q93" s="34">
        <f t="shared" si="3"/>
        <v>14400</v>
      </c>
      <c r="R93" s="34">
        <f t="shared" si="4"/>
        <v>28800</v>
      </c>
      <c r="S93" s="34">
        <f t="shared" si="5"/>
        <v>43200</v>
      </c>
      <c r="T93" s="37">
        <v>1</v>
      </c>
      <c r="U93" s="34" t="s">
        <v>168</v>
      </c>
      <c r="V93" s="34">
        <v>1000</v>
      </c>
      <c r="W93" s="34">
        <v>1</v>
      </c>
      <c r="X93" s="37">
        <v>1</v>
      </c>
      <c r="Y93" s="37"/>
      <c r="Z93" s="34"/>
      <c r="AA93" s="34"/>
      <c r="AB93" s="37"/>
      <c r="AC93" s="34"/>
      <c r="AD93" s="37">
        <v>2</v>
      </c>
      <c r="AE93" s="34"/>
      <c r="AF93" s="34">
        <v>3</v>
      </c>
      <c r="AG93" s="37" t="s">
        <v>1346</v>
      </c>
      <c r="AH93" s="34">
        <f>250+160+62.5</f>
        <v>472.5</v>
      </c>
    </row>
    <row r="94" spans="1:34" ht="344.25" x14ac:dyDescent="0.25">
      <c r="A94" s="34"/>
      <c r="B94" s="34">
        <v>87</v>
      </c>
      <c r="C94" s="34" t="s">
        <v>1347</v>
      </c>
      <c r="D94" s="36" t="s">
        <v>1345</v>
      </c>
      <c r="E94" s="36"/>
      <c r="F94" s="36"/>
      <c r="G94" s="36" t="s">
        <v>1089</v>
      </c>
      <c r="H94" s="36" t="s">
        <v>1108</v>
      </c>
      <c r="I94" s="36">
        <v>7</v>
      </c>
      <c r="J94" s="34" t="s">
        <v>1113</v>
      </c>
      <c r="K94" s="39"/>
      <c r="L94" s="36">
        <v>2800</v>
      </c>
      <c r="M94" s="39"/>
      <c r="N94" s="39"/>
      <c r="O94" s="39"/>
      <c r="P94" s="39"/>
      <c r="Q94" s="34">
        <f t="shared" si="3"/>
        <v>2800</v>
      </c>
      <c r="R94" s="34">
        <f t="shared" si="4"/>
        <v>5600</v>
      </c>
      <c r="S94" s="34">
        <f t="shared" si="5"/>
        <v>8400</v>
      </c>
      <c r="T94" s="37"/>
      <c r="U94" s="34"/>
      <c r="V94" s="34"/>
      <c r="W94" s="34"/>
      <c r="X94" s="37"/>
      <c r="Y94" s="37"/>
      <c r="Z94" s="34"/>
      <c r="AA94" s="34"/>
      <c r="AB94" s="37"/>
      <c r="AC94" s="34"/>
      <c r="AD94" s="37"/>
      <c r="AE94" s="34"/>
      <c r="AF94" s="34">
        <v>1</v>
      </c>
      <c r="AG94" s="37" t="s">
        <v>35</v>
      </c>
      <c r="AH94" s="34">
        <v>250</v>
      </c>
    </row>
    <row r="95" spans="1:34" ht="178.5" x14ac:dyDescent="0.25">
      <c r="A95" s="34"/>
      <c r="B95" s="34">
        <v>88</v>
      </c>
      <c r="C95" s="34" t="s">
        <v>1348</v>
      </c>
      <c r="D95" s="39" t="s">
        <v>1349</v>
      </c>
      <c r="E95" s="39"/>
      <c r="F95" s="39"/>
      <c r="G95" s="39" t="s">
        <v>1086</v>
      </c>
      <c r="H95" s="39" t="s">
        <v>1108</v>
      </c>
      <c r="I95" s="39">
        <v>9</v>
      </c>
      <c r="J95" s="34" t="s">
        <v>1113</v>
      </c>
      <c r="K95" s="39">
        <v>4200</v>
      </c>
      <c r="L95" s="39">
        <v>1100</v>
      </c>
      <c r="M95" s="39">
        <v>2500</v>
      </c>
      <c r="N95" s="39"/>
      <c r="O95" s="39">
        <v>3000</v>
      </c>
      <c r="P95" s="39"/>
      <c r="Q95" s="34">
        <f t="shared" si="3"/>
        <v>10800</v>
      </c>
      <c r="R95" s="34">
        <f t="shared" si="4"/>
        <v>21600</v>
      </c>
      <c r="S95" s="34">
        <f t="shared" si="5"/>
        <v>32400</v>
      </c>
      <c r="T95" s="37">
        <v>1</v>
      </c>
      <c r="U95" s="34" t="s">
        <v>35</v>
      </c>
      <c r="V95" s="34">
        <v>250</v>
      </c>
      <c r="W95" s="34">
        <v>1</v>
      </c>
      <c r="X95" s="37">
        <v>1</v>
      </c>
      <c r="Y95" s="37"/>
      <c r="Z95" s="34"/>
      <c r="AA95" s="34"/>
      <c r="AB95" s="37"/>
      <c r="AC95" s="34"/>
      <c r="AD95" s="37">
        <v>1</v>
      </c>
      <c r="AE95" s="34"/>
      <c r="AF95" s="34">
        <v>1</v>
      </c>
      <c r="AG95" s="37">
        <v>100</v>
      </c>
      <c r="AH95" s="34">
        <v>100</v>
      </c>
    </row>
    <row r="96" spans="1:34" ht="165.75" x14ac:dyDescent="0.25">
      <c r="A96" s="34"/>
      <c r="B96" s="34">
        <v>89</v>
      </c>
      <c r="C96" s="34" t="s">
        <v>1350</v>
      </c>
      <c r="D96" s="39" t="s">
        <v>1351</v>
      </c>
      <c r="E96" s="39" t="s">
        <v>1316</v>
      </c>
      <c r="F96" s="39">
        <v>6</v>
      </c>
      <c r="G96" s="39" t="s">
        <v>1086</v>
      </c>
      <c r="H96" s="39" t="s">
        <v>1108</v>
      </c>
      <c r="I96" s="39" t="s">
        <v>1137</v>
      </c>
      <c r="J96" s="34" t="s">
        <v>1113</v>
      </c>
      <c r="K96" s="39">
        <v>4200</v>
      </c>
      <c r="L96" s="39">
        <v>2200</v>
      </c>
      <c r="M96" s="39">
        <v>7500</v>
      </c>
      <c r="N96" s="39"/>
      <c r="O96" s="39">
        <v>700</v>
      </c>
      <c r="P96" s="39"/>
      <c r="Q96" s="34">
        <f t="shared" si="3"/>
        <v>14600</v>
      </c>
      <c r="R96" s="34">
        <f t="shared" si="4"/>
        <v>29200</v>
      </c>
      <c r="S96" s="34">
        <f t="shared" si="5"/>
        <v>43800</v>
      </c>
      <c r="T96" s="37">
        <v>1</v>
      </c>
      <c r="U96" s="34" t="s">
        <v>27</v>
      </c>
      <c r="V96" s="34">
        <v>500</v>
      </c>
      <c r="W96" s="34">
        <v>1</v>
      </c>
      <c r="X96" s="37">
        <v>1</v>
      </c>
      <c r="Y96" s="37" t="s">
        <v>1114</v>
      </c>
      <c r="Z96" s="34"/>
      <c r="AA96" s="34"/>
      <c r="AB96" s="37"/>
      <c r="AC96" s="34"/>
      <c r="AD96" s="37">
        <v>3</v>
      </c>
      <c r="AE96" s="34"/>
      <c r="AF96" s="34">
        <v>2</v>
      </c>
      <c r="AG96" s="37" t="s">
        <v>1352</v>
      </c>
      <c r="AH96" s="34">
        <f>125+140</f>
        <v>265</v>
      </c>
    </row>
    <row r="97" spans="1:34" ht="216.75" x14ac:dyDescent="0.25">
      <c r="A97" s="34"/>
      <c r="B97" s="34" t="s">
        <v>1353</v>
      </c>
      <c r="C97" s="34" t="s">
        <v>1354</v>
      </c>
      <c r="D97" s="39" t="s">
        <v>1351</v>
      </c>
      <c r="E97" s="39" t="s">
        <v>1316</v>
      </c>
      <c r="F97" s="39">
        <v>6</v>
      </c>
      <c r="G97" s="39"/>
      <c r="H97" s="39" t="s">
        <v>408</v>
      </c>
      <c r="I97" s="39"/>
      <c r="J97" s="34" t="s">
        <v>1113</v>
      </c>
      <c r="K97" s="39"/>
      <c r="L97" s="39">
        <v>1100</v>
      </c>
      <c r="M97" s="39"/>
      <c r="N97" s="39"/>
      <c r="O97" s="39"/>
      <c r="P97" s="39"/>
      <c r="Q97" s="34">
        <f t="shared" si="3"/>
        <v>1100</v>
      </c>
      <c r="R97" s="34">
        <f t="shared" si="4"/>
        <v>2200</v>
      </c>
      <c r="S97" s="34">
        <f t="shared" si="5"/>
        <v>3300</v>
      </c>
      <c r="T97" s="37"/>
      <c r="U97" s="34"/>
      <c r="V97" s="34"/>
      <c r="W97" s="34"/>
      <c r="X97" s="37"/>
      <c r="Y97" s="37"/>
      <c r="Z97" s="34"/>
      <c r="AA97" s="34"/>
      <c r="AB97" s="37"/>
      <c r="AC97" s="34"/>
      <c r="AD97" s="37"/>
      <c r="AE97" s="34"/>
      <c r="AF97" s="34">
        <v>1</v>
      </c>
      <c r="AG97" s="37" t="s">
        <v>126</v>
      </c>
      <c r="AH97" s="34">
        <v>160</v>
      </c>
    </row>
    <row r="98" spans="1:34" ht="242.25" x14ac:dyDescent="0.25">
      <c r="A98" s="34"/>
      <c r="B98" s="34" t="s">
        <v>1355</v>
      </c>
      <c r="C98" s="34" t="s">
        <v>1356</v>
      </c>
      <c r="D98" s="39" t="s">
        <v>1351</v>
      </c>
      <c r="E98" s="39" t="s">
        <v>1316</v>
      </c>
      <c r="F98" s="39">
        <v>6</v>
      </c>
      <c r="G98" s="39"/>
      <c r="H98" s="39" t="s">
        <v>408</v>
      </c>
      <c r="I98" s="39"/>
      <c r="J98" s="34" t="s">
        <v>1113</v>
      </c>
      <c r="K98" s="39"/>
      <c r="L98" s="39">
        <v>1100</v>
      </c>
      <c r="M98" s="39"/>
      <c r="N98" s="39"/>
      <c r="O98" s="39"/>
      <c r="P98" s="39"/>
      <c r="Q98" s="34">
        <f t="shared" si="3"/>
        <v>1100</v>
      </c>
      <c r="R98" s="34">
        <f t="shared" si="4"/>
        <v>2200</v>
      </c>
      <c r="S98" s="34">
        <f t="shared" si="5"/>
        <v>3300</v>
      </c>
      <c r="T98" s="37"/>
      <c r="U98" s="34"/>
      <c r="V98" s="34"/>
      <c r="W98" s="34"/>
      <c r="X98" s="37"/>
      <c r="Y98" s="37"/>
      <c r="Z98" s="34"/>
      <c r="AA98" s="34"/>
      <c r="AB98" s="37"/>
      <c r="AC98" s="34"/>
      <c r="AD98" s="37"/>
      <c r="AE98" s="34"/>
      <c r="AF98" s="34">
        <v>1</v>
      </c>
      <c r="AG98" s="37" t="s">
        <v>160</v>
      </c>
      <c r="AH98" s="34">
        <v>320</v>
      </c>
    </row>
    <row r="99" spans="1:34" ht="165.75" x14ac:dyDescent="0.25">
      <c r="A99" s="34"/>
      <c r="B99" s="34">
        <v>90</v>
      </c>
      <c r="C99" s="34" t="s">
        <v>1357</v>
      </c>
      <c r="D99" s="39" t="s">
        <v>1358</v>
      </c>
      <c r="E99" s="39"/>
      <c r="F99" s="39"/>
      <c r="G99" s="39" t="s">
        <v>1086</v>
      </c>
      <c r="H99" s="39" t="s">
        <v>1108</v>
      </c>
      <c r="I99" s="39">
        <v>9</v>
      </c>
      <c r="J99" s="34" t="s">
        <v>1113</v>
      </c>
      <c r="K99" s="39">
        <v>4200</v>
      </c>
      <c r="L99" s="39">
        <v>1100</v>
      </c>
      <c r="M99" s="39">
        <v>5000</v>
      </c>
      <c r="N99" s="39"/>
      <c r="O99" s="39">
        <v>700</v>
      </c>
      <c r="P99" s="39"/>
      <c r="Q99" s="34">
        <f t="shared" si="3"/>
        <v>11000</v>
      </c>
      <c r="R99" s="34">
        <f t="shared" si="4"/>
        <v>22000</v>
      </c>
      <c r="S99" s="34">
        <f t="shared" si="5"/>
        <v>33000</v>
      </c>
      <c r="T99" s="37">
        <v>1</v>
      </c>
      <c r="U99" s="34" t="s">
        <v>35</v>
      </c>
      <c r="V99" s="34">
        <v>250</v>
      </c>
      <c r="W99" s="34">
        <v>1</v>
      </c>
      <c r="X99" s="37">
        <v>1</v>
      </c>
      <c r="Y99" s="37"/>
      <c r="Z99" s="34"/>
      <c r="AA99" s="34"/>
      <c r="AB99" s="37"/>
      <c r="AC99" s="34"/>
      <c r="AD99" s="37">
        <v>2</v>
      </c>
      <c r="AE99" s="34"/>
      <c r="AF99" s="34">
        <v>1</v>
      </c>
      <c r="AG99" s="37">
        <v>160</v>
      </c>
      <c r="AH99" s="34">
        <v>160</v>
      </c>
    </row>
    <row r="100" spans="1:34" ht="178.5" x14ac:dyDescent="0.25">
      <c r="A100" s="34"/>
      <c r="B100" s="34">
        <v>91</v>
      </c>
      <c r="C100" s="34" t="s">
        <v>1359</v>
      </c>
      <c r="D100" s="39" t="s">
        <v>1360</v>
      </c>
      <c r="E100" s="39"/>
      <c r="F100" s="39"/>
      <c r="G100" s="39" t="s">
        <v>1086</v>
      </c>
      <c r="H100" s="39" t="s">
        <v>1108</v>
      </c>
      <c r="I100" s="39">
        <v>8</v>
      </c>
      <c r="J100" s="34" t="s">
        <v>1113</v>
      </c>
      <c r="K100" s="39">
        <v>4200</v>
      </c>
      <c r="L100" s="39">
        <v>1100</v>
      </c>
      <c r="M100" s="39">
        <v>5000</v>
      </c>
      <c r="N100" s="39"/>
      <c r="O100" s="39">
        <v>3000</v>
      </c>
      <c r="P100" s="39"/>
      <c r="Q100" s="34">
        <f t="shared" si="3"/>
        <v>13300</v>
      </c>
      <c r="R100" s="34">
        <f t="shared" si="4"/>
        <v>26600</v>
      </c>
      <c r="S100" s="34">
        <f t="shared" si="5"/>
        <v>39900</v>
      </c>
      <c r="T100" s="37">
        <v>1</v>
      </c>
      <c r="U100" s="34" t="s">
        <v>1069</v>
      </c>
      <c r="V100" s="34">
        <v>400</v>
      </c>
      <c r="W100" s="34">
        <v>1</v>
      </c>
      <c r="X100" s="37">
        <v>1</v>
      </c>
      <c r="Y100" s="37"/>
      <c r="Z100" s="34"/>
      <c r="AA100" s="34"/>
      <c r="AB100" s="37"/>
      <c r="AC100" s="34"/>
      <c r="AD100" s="37">
        <v>2</v>
      </c>
      <c r="AE100" s="34"/>
      <c r="AF100" s="34">
        <v>1</v>
      </c>
      <c r="AG100" s="37">
        <v>320</v>
      </c>
      <c r="AH100" s="34">
        <v>320</v>
      </c>
    </row>
    <row r="101" spans="1:34" ht="140.25" x14ac:dyDescent="0.25">
      <c r="A101" s="34"/>
      <c r="B101" s="34">
        <v>92</v>
      </c>
      <c r="C101" s="34" t="s">
        <v>1361</v>
      </c>
      <c r="D101" s="40" t="s">
        <v>1351</v>
      </c>
      <c r="E101" s="40"/>
      <c r="F101" s="40"/>
      <c r="G101" s="40" t="s">
        <v>1086</v>
      </c>
      <c r="H101" s="40" t="s">
        <v>1108</v>
      </c>
      <c r="I101" s="40">
        <v>9</v>
      </c>
      <c r="J101" s="34" t="s">
        <v>1113</v>
      </c>
      <c r="K101" s="39">
        <v>4200</v>
      </c>
      <c r="L101" s="39">
        <v>3300</v>
      </c>
      <c r="M101" s="39">
        <v>10000</v>
      </c>
      <c r="N101" s="39"/>
      <c r="O101" s="39">
        <v>1400</v>
      </c>
      <c r="P101" s="39"/>
      <c r="Q101" s="34">
        <f t="shared" si="3"/>
        <v>18900</v>
      </c>
      <c r="R101" s="34">
        <f t="shared" si="4"/>
        <v>37800</v>
      </c>
      <c r="S101" s="34">
        <f t="shared" si="5"/>
        <v>56700</v>
      </c>
      <c r="T101" s="37">
        <v>1</v>
      </c>
      <c r="U101" s="34" t="s">
        <v>27</v>
      </c>
      <c r="V101" s="34">
        <v>500</v>
      </c>
      <c r="W101" s="34">
        <v>1</v>
      </c>
      <c r="X101" s="37">
        <v>2</v>
      </c>
      <c r="Y101" s="37"/>
      <c r="Z101" s="34"/>
      <c r="AA101" s="34"/>
      <c r="AB101" s="37"/>
      <c r="AC101" s="34"/>
      <c r="AD101" s="37">
        <v>4</v>
      </c>
      <c r="AE101" s="34"/>
      <c r="AF101" s="34">
        <v>3</v>
      </c>
      <c r="AG101" s="37" t="s">
        <v>1362</v>
      </c>
      <c r="AH101" s="34">
        <f>320+140+125</f>
        <v>585</v>
      </c>
    </row>
    <row r="102" spans="1:34" ht="127.5" x14ac:dyDescent="0.25">
      <c r="A102" s="34"/>
      <c r="B102" s="34">
        <v>93</v>
      </c>
      <c r="C102" s="34" t="s">
        <v>1363</v>
      </c>
      <c r="D102" s="39" t="s">
        <v>1364</v>
      </c>
      <c r="E102" s="39"/>
      <c r="F102" s="39"/>
      <c r="G102" s="39" t="s">
        <v>1086</v>
      </c>
      <c r="H102" s="39" t="s">
        <v>1108</v>
      </c>
      <c r="I102" s="39">
        <v>9</v>
      </c>
      <c r="J102" s="34" t="s">
        <v>1113</v>
      </c>
      <c r="K102" s="39">
        <v>4200</v>
      </c>
      <c r="L102" s="39">
        <v>1100</v>
      </c>
      <c r="M102" s="39">
        <v>2500</v>
      </c>
      <c r="N102" s="39"/>
      <c r="O102" s="39">
        <v>3000</v>
      </c>
      <c r="P102" s="39"/>
      <c r="Q102" s="34">
        <f t="shared" si="3"/>
        <v>10800</v>
      </c>
      <c r="R102" s="34">
        <f t="shared" si="4"/>
        <v>21600</v>
      </c>
      <c r="S102" s="34">
        <f t="shared" si="5"/>
        <v>32400</v>
      </c>
      <c r="T102" s="37">
        <v>1</v>
      </c>
      <c r="U102" s="34" t="s">
        <v>33</v>
      </c>
      <c r="V102" s="34">
        <v>315</v>
      </c>
      <c r="W102" s="34">
        <v>1</v>
      </c>
      <c r="X102" s="37">
        <v>1</v>
      </c>
      <c r="Y102" s="37"/>
      <c r="Z102" s="34"/>
      <c r="AA102" s="34"/>
      <c r="AB102" s="37"/>
      <c r="AC102" s="34"/>
      <c r="AD102" s="37">
        <v>1</v>
      </c>
      <c r="AE102" s="34"/>
      <c r="AF102" s="34">
        <v>1</v>
      </c>
      <c r="AG102" s="37">
        <v>250</v>
      </c>
      <c r="AH102" s="34">
        <v>250</v>
      </c>
    </row>
    <row r="103" spans="1:34" ht="165.75" x14ac:dyDescent="0.25">
      <c r="A103" s="34"/>
      <c r="B103" s="34">
        <v>94</v>
      </c>
      <c r="C103" s="34" t="s">
        <v>1365</v>
      </c>
      <c r="D103" s="39" t="s">
        <v>1366</v>
      </c>
      <c r="E103" s="39"/>
      <c r="F103" s="39"/>
      <c r="G103" s="39" t="s">
        <v>1086</v>
      </c>
      <c r="H103" s="39" t="s">
        <v>1108</v>
      </c>
      <c r="I103" s="39">
        <v>9</v>
      </c>
      <c r="J103" s="34" t="s">
        <v>1113</v>
      </c>
      <c r="K103" s="39">
        <v>4200</v>
      </c>
      <c r="L103" s="39">
        <v>1800</v>
      </c>
      <c r="M103" s="39">
        <v>5000</v>
      </c>
      <c r="N103" s="39"/>
      <c r="O103" s="39">
        <v>3000</v>
      </c>
      <c r="P103" s="39"/>
      <c r="Q103" s="34">
        <f t="shared" si="3"/>
        <v>14000</v>
      </c>
      <c r="R103" s="34">
        <f t="shared" si="4"/>
        <v>28000</v>
      </c>
      <c r="S103" s="34">
        <f t="shared" si="5"/>
        <v>42000</v>
      </c>
      <c r="T103" s="37">
        <v>1</v>
      </c>
      <c r="U103" s="34" t="s">
        <v>1069</v>
      </c>
      <c r="V103" s="34">
        <v>400</v>
      </c>
      <c r="W103" s="34">
        <v>1</v>
      </c>
      <c r="X103" s="37">
        <v>1</v>
      </c>
      <c r="Y103" s="37"/>
      <c r="Z103" s="34"/>
      <c r="AA103" s="34"/>
      <c r="AB103" s="37"/>
      <c r="AC103" s="34"/>
      <c r="AD103" s="37">
        <v>2</v>
      </c>
      <c r="AE103" s="34"/>
      <c r="AF103" s="34">
        <v>2</v>
      </c>
      <c r="AG103" s="37" t="s">
        <v>1367</v>
      </c>
      <c r="AH103" s="34">
        <f>125+62.5</f>
        <v>187.5</v>
      </c>
    </row>
    <row r="104" spans="1:34" ht="127.5" x14ac:dyDescent="0.25">
      <c r="A104" s="34"/>
      <c r="B104" s="34">
        <v>95</v>
      </c>
      <c r="C104" s="34" t="s">
        <v>1368</v>
      </c>
      <c r="D104" s="39" t="s">
        <v>1369</v>
      </c>
      <c r="E104" s="39"/>
      <c r="F104" s="39"/>
      <c r="G104" s="39" t="s">
        <v>1086</v>
      </c>
      <c r="H104" s="39" t="s">
        <v>1108</v>
      </c>
      <c r="I104" s="39">
        <v>9</v>
      </c>
      <c r="J104" s="34" t="s">
        <v>1113</v>
      </c>
      <c r="K104" s="39">
        <v>4200</v>
      </c>
      <c r="L104" s="39">
        <v>1100</v>
      </c>
      <c r="M104" s="39">
        <v>2500</v>
      </c>
      <c r="N104" s="39"/>
      <c r="O104" s="39">
        <v>700</v>
      </c>
      <c r="P104" s="39"/>
      <c r="Q104" s="34">
        <f t="shared" si="3"/>
        <v>8500</v>
      </c>
      <c r="R104" s="34">
        <f t="shared" si="4"/>
        <v>17000</v>
      </c>
      <c r="S104" s="34">
        <f t="shared" si="5"/>
        <v>25500</v>
      </c>
      <c r="T104" s="37">
        <v>1</v>
      </c>
      <c r="U104" s="34" t="s">
        <v>33</v>
      </c>
      <c r="V104" s="34">
        <v>315</v>
      </c>
      <c r="W104" s="34">
        <v>1</v>
      </c>
      <c r="X104" s="37">
        <v>1</v>
      </c>
      <c r="Y104" s="37"/>
      <c r="Z104" s="34"/>
      <c r="AA104" s="34"/>
      <c r="AB104" s="37"/>
      <c r="AC104" s="34"/>
      <c r="AD104" s="37">
        <v>1</v>
      </c>
      <c r="AE104" s="34"/>
      <c r="AF104" s="34">
        <v>1</v>
      </c>
      <c r="AG104" s="37">
        <v>250</v>
      </c>
      <c r="AH104" s="34">
        <v>250</v>
      </c>
    </row>
    <row r="105" spans="1:34" ht="280.5" x14ac:dyDescent="0.25">
      <c r="A105" s="34"/>
      <c r="B105" s="34">
        <v>96</v>
      </c>
      <c r="C105" s="34" t="s">
        <v>1370</v>
      </c>
      <c r="D105" s="39" t="s">
        <v>1371</v>
      </c>
      <c r="E105" s="39" t="s">
        <v>1112</v>
      </c>
      <c r="F105" s="39">
        <v>5</v>
      </c>
      <c r="G105" s="39" t="s">
        <v>1086</v>
      </c>
      <c r="H105" s="39" t="s">
        <v>1108</v>
      </c>
      <c r="I105" s="39">
        <v>6</v>
      </c>
      <c r="J105" s="34" t="s">
        <v>1113</v>
      </c>
      <c r="K105" s="39">
        <v>4200</v>
      </c>
      <c r="L105" s="39">
        <v>1100</v>
      </c>
      <c r="M105" s="39">
        <v>5000</v>
      </c>
      <c r="N105" s="39"/>
      <c r="O105" s="39">
        <v>700</v>
      </c>
      <c r="P105" s="39"/>
      <c r="Q105" s="34">
        <f t="shared" si="3"/>
        <v>11000</v>
      </c>
      <c r="R105" s="34">
        <f t="shared" si="4"/>
        <v>22000</v>
      </c>
      <c r="S105" s="34">
        <f t="shared" si="5"/>
        <v>33000</v>
      </c>
      <c r="T105" s="37">
        <v>1</v>
      </c>
      <c r="U105" s="34" t="s">
        <v>33</v>
      </c>
      <c r="V105" s="34">
        <v>315</v>
      </c>
      <c r="W105" s="34">
        <v>1</v>
      </c>
      <c r="X105" s="37">
        <v>1</v>
      </c>
      <c r="Y105" s="37" t="s">
        <v>1114</v>
      </c>
      <c r="Z105" s="34"/>
      <c r="AA105" s="34"/>
      <c r="AB105" s="37"/>
      <c r="AC105" s="34"/>
      <c r="AD105" s="37">
        <v>2</v>
      </c>
      <c r="AE105" s="34"/>
      <c r="AF105" s="34">
        <v>1</v>
      </c>
      <c r="AG105" s="37" t="s">
        <v>1080</v>
      </c>
      <c r="AH105" s="34">
        <v>250</v>
      </c>
    </row>
    <row r="106" spans="1:34" ht="127.5" x14ac:dyDescent="0.25">
      <c r="A106" s="34"/>
      <c r="B106" s="34">
        <v>97</v>
      </c>
      <c r="C106" s="34" t="s">
        <v>1372</v>
      </c>
      <c r="D106" s="39" t="s">
        <v>1373</v>
      </c>
      <c r="E106" s="39"/>
      <c r="F106" s="39"/>
      <c r="G106" s="39" t="s">
        <v>1087</v>
      </c>
      <c r="H106" s="39" t="s">
        <v>1108</v>
      </c>
      <c r="I106" s="39">
        <v>9</v>
      </c>
      <c r="J106" s="34" t="s">
        <v>1113</v>
      </c>
      <c r="K106" s="39">
        <v>4200</v>
      </c>
      <c r="L106" s="39">
        <v>1800</v>
      </c>
      <c r="M106" s="39">
        <v>5000</v>
      </c>
      <c r="N106" s="39"/>
      <c r="O106" s="39">
        <v>3000</v>
      </c>
      <c r="P106" s="39"/>
      <c r="Q106" s="34">
        <f t="shared" si="3"/>
        <v>14000</v>
      </c>
      <c r="R106" s="34">
        <f t="shared" si="4"/>
        <v>28000</v>
      </c>
      <c r="S106" s="34">
        <f t="shared" si="5"/>
        <v>42000</v>
      </c>
      <c r="T106" s="37">
        <v>1</v>
      </c>
      <c r="U106" s="34" t="s">
        <v>35</v>
      </c>
      <c r="V106" s="34">
        <v>250</v>
      </c>
      <c r="W106" s="34">
        <v>1</v>
      </c>
      <c r="X106" s="37">
        <v>1</v>
      </c>
      <c r="Y106" s="37"/>
      <c r="Z106" s="34"/>
      <c r="AA106" s="34"/>
      <c r="AB106" s="37"/>
      <c r="AC106" s="34"/>
      <c r="AD106" s="37">
        <v>2</v>
      </c>
      <c r="AE106" s="34"/>
      <c r="AF106" s="34">
        <v>2</v>
      </c>
      <c r="AG106" s="37" t="s">
        <v>1374</v>
      </c>
      <c r="AH106" s="34">
        <v>165</v>
      </c>
    </row>
    <row r="107" spans="1:34" ht="191.25" x14ac:dyDescent="0.25">
      <c r="A107" s="34"/>
      <c r="B107" s="34">
        <v>98</v>
      </c>
      <c r="C107" s="34" t="s">
        <v>1375</v>
      </c>
      <c r="D107" s="36" t="s">
        <v>1376</v>
      </c>
      <c r="E107" s="36" t="s">
        <v>1377</v>
      </c>
      <c r="F107" s="36">
        <v>6</v>
      </c>
      <c r="G107" s="36" t="s">
        <v>1089</v>
      </c>
      <c r="H107" s="36" t="s">
        <v>408</v>
      </c>
      <c r="I107" s="36" t="s">
        <v>1137</v>
      </c>
      <c r="J107" s="34" t="s">
        <v>1113</v>
      </c>
      <c r="K107" s="39">
        <f>3*12000</f>
        <v>36000</v>
      </c>
      <c r="L107" s="39">
        <f>2*5800</f>
        <v>11600</v>
      </c>
      <c r="M107" s="39">
        <v>2500</v>
      </c>
      <c r="N107" s="39"/>
      <c r="O107" s="39"/>
      <c r="P107" s="39"/>
      <c r="Q107" s="34">
        <f t="shared" si="3"/>
        <v>50100</v>
      </c>
      <c r="R107" s="34">
        <f t="shared" si="4"/>
        <v>100200</v>
      </c>
      <c r="S107" s="34">
        <f t="shared" si="5"/>
        <v>150300</v>
      </c>
      <c r="T107" s="37">
        <v>1</v>
      </c>
      <c r="U107" s="34" t="s">
        <v>921</v>
      </c>
      <c r="V107" s="34">
        <v>4500</v>
      </c>
      <c r="W107" s="34" t="s">
        <v>408</v>
      </c>
      <c r="X107" s="37"/>
      <c r="Y107" s="37"/>
      <c r="Z107" s="34"/>
      <c r="AA107" s="34"/>
      <c r="AB107" s="37"/>
      <c r="AC107" s="34"/>
      <c r="AD107" s="37">
        <v>1</v>
      </c>
      <c r="AE107" s="34"/>
      <c r="AF107" s="34">
        <v>2</v>
      </c>
      <c r="AG107" s="37" t="s">
        <v>180</v>
      </c>
      <c r="AH107" s="34">
        <v>2020</v>
      </c>
    </row>
    <row r="108" spans="1:34" ht="242.25" x14ac:dyDescent="0.25">
      <c r="A108" s="34"/>
      <c r="B108" s="34">
        <v>99</v>
      </c>
      <c r="C108" s="34" t="s">
        <v>1378</v>
      </c>
      <c r="D108" s="36" t="s">
        <v>1379</v>
      </c>
      <c r="E108" s="36"/>
      <c r="F108" s="36"/>
      <c r="G108" s="36" t="s">
        <v>1089</v>
      </c>
      <c r="H108" s="36" t="s">
        <v>1108</v>
      </c>
      <c r="I108" s="36">
        <v>9</v>
      </c>
      <c r="J108" s="34" t="s">
        <v>1113</v>
      </c>
      <c r="K108" s="39"/>
      <c r="L108" s="39">
        <v>5200</v>
      </c>
      <c r="M108" s="39"/>
      <c r="N108" s="39"/>
      <c r="O108" s="39"/>
      <c r="P108" s="39"/>
      <c r="Q108" s="34">
        <f t="shared" si="3"/>
        <v>5200</v>
      </c>
      <c r="R108" s="34">
        <f t="shared" si="4"/>
        <v>10400</v>
      </c>
      <c r="S108" s="34">
        <f t="shared" si="5"/>
        <v>15600</v>
      </c>
      <c r="T108" s="37"/>
      <c r="U108" s="34"/>
      <c r="V108" s="34"/>
      <c r="W108" s="34"/>
      <c r="X108" s="37"/>
      <c r="Y108" s="37"/>
      <c r="Z108" s="34"/>
      <c r="AA108" s="34"/>
      <c r="AB108" s="37"/>
      <c r="AC108" s="34"/>
      <c r="AD108" s="37"/>
      <c r="AE108" s="34"/>
      <c r="AF108" s="34">
        <v>2</v>
      </c>
      <c r="AG108" s="37" t="s">
        <v>173</v>
      </c>
      <c r="AH108" s="34">
        <f>2*380</f>
        <v>760</v>
      </c>
    </row>
    <row r="109" spans="1:34" ht="255" x14ac:dyDescent="0.25">
      <c r="A109" s="34"/>
      <c r="B109" s="34">
        <v>100</v>
      </c>
      <c r="C109" s="34" t="s">
        <v>1380</v>
      </c>
      <c r="D109" s="36" t="s">
        <v>1381</v>
      </c>
      <c r="E109" s="36"/>
      <c r="F109" s="36"/>
      <c r="G109" s="36" t="s">
        <v>1089</v>
      </c>
      <c r="H109" s="36" t="s">
        <v>1108</v>
      </c>
      <c r="I109" s="36">
        <v>9</v>
      </c>
      <c r="J109" s="34" t="s">
        <v>1113</v>
      </c>
      <c r="K109" s="39"/>
      <c r="L109" s="39">
        <f>2200+1500+500</f>
        <v>4200</v>
      </c>
      <c r="M109" s="39">
        <v>1100</v>
      </c>
      <c r="N109" s="39"/>
      <c r="O109" s="39"/>
      <c r="P109" s="39"/>
      <c r="Q109" s="34">
        <f t="shared" si="3"/>
        <v>5300</v>
      </c>
      <c r="R109" s="34">
        <f t="shared" si="4"/>
        <v>10600</v>
      </c>
      <c r="S109" s="34">
        <f t="shared" si="5"/>
        <v>15900</v>
      </c>
      <c r="T109" s="37">
        <v>1</v>
      </c>
      <c r="U109" s="34" t="s">
        <v>29</v>
      </c>
      <c r="V109" s="34">
        <v>200</v>
      </c>
      <c r="W109" s="34" t="s">
        <v>408</v>
      </c>
      <c r="X109" s="37"/>
      <c r="Y109" s="37"/>
      <c r="Z109" s="34"/>
      <c r="AA109" s="34"/>
      <c r="AB109" s="37"/>
      <c r="AC109" s="34"/>
      <c r="AD109" s="37"/>
      <c r="AE109" s="34"/>
      <c r="AF109" s="34">
        <v>1</v>
      </c>
      <c r="AG109" s="37" t="s">
        <v>1382</v>
      </c>
      <c r="AH109" s="34">
        <v>125</v>
      </c>
    </row>
    <row r="110" spans="1:34" ht="229.5" x14ac:dyDescent="0.25">
      <c r="A110" s="34"/>
      <c r="B110" s="34">
        <v>101</v>
      </c>
      <c r="C110" s="34" t="s">
        <v>1383</v>
      </c>
      <c r="D110" s="36" t="s">
        <v>1384</v>
      </c>
      <c r="E110" s="36"/>
      <c r="F110" s="36"/>
      <c r="G110" s="36" t="s">
        <v>1089</v>
      </c>
      <c r="H110" s="36" t="s">
        <v>1108</v>
      </c>
      <c r="I110" s="36">
        <v>9</v>
      </c>
      <c r="J110" s="34" t="s">
        <v>1113</v>
      </c>
      <c r="K110" s="36">
        <v>12000</v>
      </c>
      <c r="L110" s="36">
        <v>5500</v>
      </c>
      <c r="M110" s="36">
        <v>12500</v>
      </c>
      <c r="N110" s="36"/>
      <c r="O110" s="36">
        <v>3000</v>
      </c>
      <c r="P110" s="36"/>
      <c r="Q110" s="34">
        <f t="shared" si="3"/>
        <v>33000</v>
      </c>
      <c r="R110" s="34">
        <f t="shared" si="4"/>
        <v>66000</v>
      </c>
      <c r="S110" s="34">
        <f t="shared" si="5"/>
        <v>99000</v>
      </c>
      <c r="T110" s="37">
        <v>1</v>
      </c>
      <c r="U110" s="34" t="s">
        <v>166</v>
      </c>
      <c r="V110" s="34">
        <v>1250</v>
      </c>
      <c r="W110" s="34">
        <v>1</v>
      </c>
      <c r="X110" s="37">
        <v>1</v>
      </c>
      <c r="Y110" s="37"/>
      <c r="Z110" s="34"/>
      <c r="AA110" s="34"/>
      <c r="AB110" s="37"/>
      <c r="AC110" s="34"/>
      <c r="AD110" s="37">
        <v>5</v>
      </c>
      <c r="AE110" s="34"/>
      <c r="AF110" s="34">
        <v>3</v>
      </c>
      <c r="AG110" s="37" t="s">
        <v>1385</v>
      </c>
      <c r="AH110" s="34">
        <f>2*725+1*380</f>
        <v>1830</v>
      </c>
    </row>
    <row r="111" spans="1:34" ht="267.75" x14ac:dyDescent="0.25">
      <c r="A111" s="34"/>
      <c r="B111" s="34">
        <v>102</v>
      </c>
      <c r="C111" s="34" t="s">
        <v>1386</v>
      </c>
      <c r="D111" s="36" t="s">
        <v>1379</v>
      </c>
      <c r="E111" s="36"/>
      <c r="F111" s="36"/>
      <c r="G111" s="36" t="s">
        <v>1089</v>
      </c>
      <c r="H111" s="36" t="s">
        <v>1108</v>
      </c>
      <c r="I111" s="36">
        <v>9</v>
      </c>
      <c r="J111" s="34" t="s">
        <v>1113</v>
      </c>
      <c r="K111" s="36">
        <v>12000</v>
      </c>
      <c r="L111" s="36">
        <v>4400</v>
      </c>
      <c r="M111" s="36">
        <v>15000</v>
      </c>
      <c r="N111" s="36"/>
      <c r="O111" s="36">
        <v>6000</v>
      </c>
      <c r="P111" s="36"/>
      <c r="Q111" s="34">
        <f t="shared" si="3"/>
        <v>37400</v>
      </c>
      <c r="R111" s="34">
        <f t="shared" si="4"/>
        <v>74800</v>
      </c>
      <c r="S111" s="34">
        <f t="shared" si="5"/>
        <v>112200</v>
      </c>
      <c r="T111" s="37">
        <v>1</v>
      </c>
      <c r="U111" s="34" t="s">
        <v>101</v>
      </c>
      <c r="V111" s="34">
        <v>1500</v>
      </c>
      <c r="W111" s="34">
        <v>1</v>
      </c>
      <c r="X111" s="37">
        <v>2</v>
      </c>
      <c r="Y111" s="37"/>
      <c r="Z111" s="34"/>
      <c r="AA111" s="34"/>
      <c r="AB111" s="37"/>
      <c r="AC111" s="34"/>
      <c r="AD111" s="37">
        <v>6</v>
      </c>
      <c r="AE111" s="34"/>
      <c r="AF111" s="34">
        <v>4</v>
      </c>
      <c r="AG111" s="37" t="s">
        <v>1387</v>
      </c>
      <c r="AH111" s="34">
        <f>3*380+500</f>
        <v>1640</v>
      </c>
    </row>
    <row r="112" spans="1:34" ht="242.25" x14ac:dyDescent="0.25">
      <c r="A112" s="34"/>
      <c r="B112" s="34">
        <v>103</v>
      </c>
      <c r="C112" s="34" t="s">
        <v>1388</v>
      </c>
      <c r="D112" s="36" t="s">
        <v>1389</v>
      </c>
      <c r="E112" s="36"/>
      <c r="F112" s="36"/>
      <c r="G112" s="36" t="s">
        <v>1089</v>
      </c>
      <c r="H112" s="36" t="s">
        <v>1108</v>
      </c>
      <c r="I112" s="36">
        <v>9</v>
      </c>
      <c r="J112" s="34" t="s">
        <v>1113</v>
      </c>
      <c r="K112" s="39">
        <v>12000</v>
      </c>
      <c r="L112" s="36">
        <v>6600</v>
      </c>
      <c r="M112" s="39"/>
      <c r="N112" s="39"/>
      <c r="O112" s="39"/>
      <c r="P112" s="39"/>
      <c r="Q112" s="34">
        <f t="shared" si="3"/>
        <v>18600</v>
      </c>
      <c r="R112" s="34">
        <f t="shared" si="4"/>
        <v>37200</v>
      </c>
      <c r="S112" s="34">
        <f t="shared" si="5"/>
        <v>55800</v>
      </c>
      <c r="T112" s="37">
        <v>1</v>
      </c>
      <c r="U112" s="34" t="s">
        <v>101</v>
      </c>
      <c r="V112" s="34">
        <v>1500</v>
      </c>
      <c r="W112" s="34" t="s">
        <v>408</v>
      </c>
      <c r="X112" s="37"/>
      <c r="Y112" s="37"/>
      <c r="Z112" s="34"/>
      <c r="AA112" s="34"/>
      <c r="AB112" s="37"/>
      <c r="AC112" s="34"/>
      <c r="AD112" s="37"/>
      <c r="AE112" s="34"/>
      <c r="AF112" s="34">
        <v>3</v>
      </c>
      <c r="AG112" s="37" t="s">
        <v>1390</v>
      </c>
      <c r="AH112" s="34">
        <v>1800</v>
      </c>
    </row>
    <row r="113" spans="1:34" ht="216.75" x14ac:dyDescent="0.25">
      <c r="A113" s="34"/>
      <c r="B113" s="34">
        <v>104</v>
      </c>
      <c r="C113" s="34" t="s">
        <v>1391</v>
      </c>
      <c r="D113" s="36" t="s">
        <v>1392</v>
      </c>
      <c r="E113" s="36"/>
      <c r="F113" s="36"/>
      <c r="G113" s="36" t="s">
        <v>1090</v>
      </c>
      <c r="H113" s="36" t="s">
        <v>1123</v>
      </c>
      <c r="I113" s="36">
        <v>9</v>
      </c>
      <c r="J113" s="34" t="s">
        <v>1113</v>
      </c>
      <c r="K113" s="36">
        <v>5800</v>
      </c>
      <c r="L113" s="36">
        <v>2200</v>
      </c>
      <c r="M113" s="36">
        <v>12500</v>
      </c>
      <c r="N113" s="36"/>
      <c r="O113" s="36">
        <v>3000</v>
      </c>
      <c r="P113" s="36"/>
      <c r="Q113" s="34">
        <f t="shared" si="3"/>
        <v>23500</v>
      </c>
      <c r="R113" s="34">
        <f t="shared" si="4"/>
        <v>47000</v>
      </c>
      <c r="S113" s="34">
        <f t="shared" si="5"/>
        <v>70500</v>
      </c>
      <c r="T113" s="37">
        <v>1</v>
      </c>
      <c r="U113" s="34" t="s">
        <v>128</v>
      </c>
      <c r="V113" s="34">
        <v>630</v>
      </c>
      <c r="W113" s="34">
        <v>1</v>
      </c>
      <c r="X113" s="37">
        <v>1</v>
      </c>
      <c r="Y113" s="37"/>
      <c r="Z113" s="34"/>
      <c r="AA113" s="34"/>
      <c r="AB113" s="37"/>
      <c r="AC113" s="34"/>
      <c r="AD113" s="37">
        <v>5</v>
      </c>
      <c r="AE113" s="34"/>
      <c r="AF113" s="34">
        <v>2</v>
      </c>
      <c r="AG113" s="37" t="s">
        <v>1393</v>
      </c>
      <c r="AH113" s="34">
        <v>500</v>
      </c>
    </row>
    <row r="114" spans="1:34" ht="242.25" x14ac:dyDescent="0.25">
      <c r="A114" s="34"/>
      <c r="B114" s="34">
        <v>105</v>
      </c>
      <c r="C114" s="34" t="s">
        <v>1394</v>
      </c>
      <c r="D114" s="36" t="s">
        <v>1395</v>
      </c>
      <c r="E114" s="36"/>
      <c r="F114" s="36"/>
      <c r="G114" s="36" t="s">
        <v>1090</v>
      </c>
      <c r="H114" s="36" t="s">
        <v>1108</v>
      </c>
      <c r="I114" s="36">
        <v>9</v>
      </c>
      <c r="J114" s="34" t="s">
        <v>1113</v>
      </c>
      <c r="K114" s="36">
        <v>12000</v>
      </c>
      <c r="L114" s="39">
        <f>2*5800+1100</f>
        <v>12700</v>
      </c>
      <c r="M114" s="36">
        <v>10000</v>
      </c>
      <c r="N114" s="36"/>
      <c r="O114" s="36">
        <v>3000</v>
      </c>
      <c r="P114" s="36"/>
      <c r="Q114" s="34">
        <f t="shared" si="3"/>
        <v>37700</v>
      </c>
      <c r="R114" s="34">
        <f t="shared" si="4"/>
        <v>75400</v>
      </c>
      <c r="S114" s="34">
        <f t="shared" si="5"/>
        <v>113100</v>
      </c>
      <c r="T114" s="37">
        <v>1</v>
      </c>
      <c r="U114" s="34" t="s">
        <v>162</v>
      </c>
      <c r="V114" s="34">
        <v>2000</v>
      </c>
      <c r="W114" s="34">
        <v>1</v>
      </c>
      <c r="X114" s="37">
        <v>1</v>
      </c>
      <c r="Y114" s="37"/>
      <c r="Z114" s="34"/>
      <c r="AA114" s="34"/>
      <c r="AB114" s="37"/>
      <c r="AC114" s="34"/>
      <c r="AD114" s="37">
        <v>4</v>
      </c>
      <c r="AE114" s="34"/>
      <c r="AF114" s="34">
        <v>3</v>
      </c>
      <c r="AG114" s="37" t="s">
        <v>1396</v>
      </c>
      <c r="AH114" s="34">
        <f>2*1055+250</f>
        <v>2360</v>
      </c>
    </row>
    <row r="115" spans="1:34" ht="216.75" x14ac:dyDescent="0.25">
      <c r="A115" s="34"/>
      <c r="B115" s="34">
        <v>106</v>
      </c>
      <c r="C115" s="34" t="s">
        <v>1397</v>
      </c>
      <c r="D115" s="36" t="s">
        <v>1398</v>
      </c>
      <c r="E115" s="36"/>
      <c r="F115" s="36"/>
      <c r="G115" s="36" t="s">
        <v>1090</v>
      </c>
      <c r="H115" s="36" t="s">
        <v>1108</v>
      </c>
      <c r="I115" s="36">
        <v>9</v>
      </c>
      <c r="J115" s="34" t="s">
        <v>1113</v>
      </c>
      <c r="K115" s="36">
        <v>4200</v>
      </c>
      <c r="L115" s="36">
        <v>1100</v>
      </c>
      <c r="M115" s="36">
        <v>2500</v>
      </c>
      <c r="N115" s="36"/>
      <c r="O115" s="36">
        <v>700</v>
      </c>
      <c r="P115" s="36"/>
      <c r="Q115" s="34">
        <f t="shared" si="3"/>
        <v>8500</v>
      </c>
      <c r="R115" s="34">
        <f t="shared" si="4"/>
        <v>17000</v>
      </c>
      <c r="S115" s="34">
        <f t="shared" si="5"/>
        <v>25500</v>
      </c>
      <c r="T115" s="37">
        <v>1</v>
      </c>
      <c r="U115" s="34" t="s">
        <v>35</v>
      </c>
      <c r="V115" s="34">
        <v>250</v>
      </c>
      <c r="W115" s="34">
        <v>1</v>
      </c>
      <c r="X115" s="37">
        <v>1</v>
      </c>
      <c r="Y115" s="37"/>
      <c r="Z115" s="34"/>
      <c r="AA115" s="34"/>
      <c r="AB115" s="37"/>
      <c r="AC115" s="34"/>
      <c r="AD115" s="37">
        <v>1</v>
      </c>
      <c r="AE115" s="34"/>
      <c r="AF115" s="34">
        <v>1</v>
      </c>
      <c r="AG115" s="37" t="s">
        <v>27</v>
      </c>
      <c r="AH115" s="34">
        <v>500</v>
      </c>
    </row>
    <row r="116" spans="1:34" ht="229.5" x14ac:dyDescent="0.25">
      <c r="A116" s="34"/>
      <c r="B116" s="34">
        <v>107</v>
      </c>
      <c r="C116" s="34" t="s">
        <v>1399</v>
      </c>
      <c r="D116" s="36" t="s">
        <v>1400</v>
      </c>
      <c r="E116" s="36"/>
      <c r="F116" s="36"/>
      <c r="G116" s="36" t="s">
        <v>1090</v>
      </c>
      <c r="H116" s="36" t="s">
        <v>1108</v>
      </c>
      <c r="I116" s="36">
        <v>9</v>
      </c>
      <c r="J116" s="34" t="s">
        <v>1113</v>
      </c>
      <c r="K116" s="39">
        <f xml:space="preserve"> 5800+4200</f>
        <v>10000</v>
      </c>
      <c r="L116" s="36">
        <v>2200</v>
      </c>
      <c r="M116" s="36">
        <v>2500</v>
      </c>
      <c r="N116" s="36"/>
      <c r="O116" s="36">
        <v>3000</v>
      </c>
      <c r="P116" s="36"/>
      <c r="Q116" s="34">
        <f t="shared" si="3"/>
        <v>17700</v>
      </c>
      <c r="R116" s="34">
        <f t="shared" si="4"/>
        <v>35400</v>
      </c>
      <c r="S116" s="34">
        <f t="shared" si="5"/>
        <v>53100</v>
      </c>
      <c r="T116" s="37">
        <v>2</v>
      </c>
      <c r="U116" s="34" t="s">
        <v>1401</v>
      </c>
      <c r="V116" s="34">
        <v>830</v>
      </c>
      <c r="W116" s="34">
        <v>1</v>
      </c>
      <c r="X116" s="37">
        <v>1</v>
      </c>
      <c r="Y116" s="37"/>
      <c r="Z116" s="34"/>
      <c r="AA116" s="34"/>
      <c r="AB116" s="37"/>
      <c r="AC116" s="34"/>
      <c r="AD116" s="37">
        <v>1</v>
      </c>
      <c r="AE116" s="34"/>
      <c r="AF116" s="34">
        <v>2</v>
      </c>
      <c r="AG116" s="37" t="s">
        <v>1402</v>
      </c>
      <c r="AH116" s="34">
        <v>625</v>
      </c>
    </row>
    <row r="117" spans="1:34" ht="178.5" x14ac:dyDescent="0.25">
      <c r="A117" s="34"/>
      <c r="B117" s="34">
        <v>108</v>
      </c>
      <c r="C117" s="34" t="s">
        <v>1403</v>
      </c>
      <c r="D117" s="36" t="s">
        <v>1404</v>
      </c>
      <c r="E117" s="36"/>
      <c r="F117" s="36"/>
      <c r="G117" s="36" t="s">
        <v>1089</v>
      </c>
      <c r="H117" s="36" t="s">
        <v>1108</v>
      </c>
      <c r="I117" s="36">
        <v>10</v>
      </c>
      <c r="J117" s="34" t="s">
        <v>1113</v>
      </c>
      <c r="K117" s="36">
        <v>3300</v>
      </c>
      <c r="L117" s="36">
        <v>700</v>
      </c>
      <c r="M117" s="36">
        <v>2500</v>
      </c>
      <c r="N117" s="36"/>
      <c r="O117" s="36">
        <v>700</v>
      </c>
      <c r="P117" s="36"/>
      <c r="Q117" s="34">
        <f t="shared" si="3"/>
        <v>7200</v>
      </c>
      <c r="R117" s="34">
        <f t="shared" si="4"/>
        <v>14400</v>
      </c>
      <c r="S117" s="34">
        <f t="shared" si="5"/>
        <v>21600</v>
      </c>
      <c r="T117" s="37">
        <v>1</v>
      </c>
      <c r="U117" s="34" t="s">
        <v>143</v>
      </c>
      <c r="V117" s="34">
        <v>100</v>
      </c>
      <c r="W117" s="34">
        <v>1</v>
      </c>
      <c r="X117" s="37">
        <v>1</v>
      </c>
      <c r="Y117" s="37"/>
      <c r="Z117" s="34"/>
      <c r="AA117" s="34"/>
      <c r="AB117" s="37"/>
      <c r="AC117" s="34"/>
      <c r="AD117" s="37">
        <v>1</v>
      </c>
      <c r="AE117" s="34"/>
      <c r="AF117" s="34">
        <v>1</v>
      </c>
      <c r="AG117" s="37">
        <v>40</v>
      </c>
      <c r="AH117" s="34">
        <v>40</v>
      </c>
    </row>
    <row r="118" spans="1:34" ht="229.5" x14ac:dyDescent="0.25">
      <c r="A118" s="34"/>
      <c r="B118" s="34">
        <v>109</v>
      </c>
      <c r="C118" s="34" t="s">
        <v>1405</v>
      </c>
      <c r="D118" s="36" t="s">
        <v>1406</v>
      </c>
      <c r="E118" s="36" t="s">
        <v>1180</v>
      </c>
      <c r="F118" s="36">
        <v>6</v>
      </c>
      <c r="G118" s="36" t="s">
        <v>1088</v>
      </c>
      <c r="H118" s="36" t="s">
        <v>1108</v>
      </c>
      <c r="I118" s="36">
        <v>5</v>
      </c>
      <c r="J118" s="34" t="s">
        <v>1109</v>
      </c>
      <c r="K118" s="36">
        <v>4200</v>
      </c>
      <c r="L118" s="36">
        <v>1100</v>
      </c>
      <c r="M118" s="36">
        <v>2500</v>
      </c>
      <c r="N118" s="36"/>
      <c r="O118" s="36">
        <v>700</v>
      </c>
      <c r="P118" s="36"/>
      <c r="Q118" s="34">
        <f t="shared" si="3"/>
        <v>8500</v>
      </c>
      <c r="R118" s="34">
        <f t="shared" si="4"/>
        <v>17000</v>
      </c>
      <c r="S118" s="34">
        <f t="shared" si="5"/>
        <v>25500</v>
      </c>
      <c r="T118" s="37">
        <v>1</v>
      </c>
      <c r="U118" s="34" t="s">
        <v>35</v>
      </c>
      <c r="V118" s="34">
        <v>250</v>
      </c>
      <c r="W118" s="34">
        <v>1</v>
      </c>
      <c r="X118" s="37">
        <v>1</v>
      </c>
      <c r="Y118" s="37" t="s">
        <v>1114</v>
      </c>
      <c r="Z118" s="34"/>
      <c r="AA118" s="34"/>
      <c r="AB118" s="37"/>
      <c r="AC118" s="34"/>
      <c r="AD118" s="37">
        <v>1</v>
      </c>
      <c r="AE118" s="34"/>
      <c r="AF118" s="34">
        <v>1</v>
      </c>
      <c r="AG118" s="37">
        <v>160</v>
      </c>
      <c r="AH118" s="34">
        <v>160</v>
      </c>
    </row>
    <row r="119" spans="1:34" ht="165.75" x14ac:dyDescent="0.25">
      <c r="A119" s="34"/>
      <c r="B119" s="34">
        <v>110</v>
      </c>
      <c r="C119" s="34" t="s">
        <v>1407</v>
      </c>
      <c r="D119" s="36" t="s">
        <v>1408</v>
      </c>
      <c r="E119" s="36" t="s">
        <v>1180</v>
      </c>
      <c r="F119" s="36">
        <v>6</v>
      </c>
      <c r="G119" s="36" t="s">
        <v>1088</v>
      </c>
      <c r="H119" s="36" t="s">
        <v>1108</v>
      </c>
      <c r="I119" s="36">
        <v>5</v>
      </c>
      <c r="J119" s="34" t="s">
        <v>1109</v>
      </c>
      <c r="K119" s="36">
        <v>4200</v>
      </c>
      <c r="L119" s="36">
        <v>1100</v>
      </c>
      <c r="M119" s="36">
        <v>2500</v>
      </c>
      <c r="N119" s="36"/>
      <c r="O119" s="36">
        <v>700</v>
      </c>
      <c r="P119" s="36"/>
      <c r="Q119" s="34">
        <f t="shared" si="3"/>
        <v>8500</v>
      </c>
      <c r="R119" s="34">
        <f t="shared" si="4"/>
        <v>17000</v>
      </c>
      <c r="S119" s="34">
        <f t="shared" si="5"/>
        <v>25500</v>
      </c>
      <c r="T119" s="37">
        <v>1</v>
      </c>
      <c r="U119" s="34" t="s">
        <v>35</v>
      </c>
      <c r="V119" s="34">
        <v>250</v>
      </c>
      <c r="W119" s="34">
        <v>1</v>
      </c>
      <c r="X119" s="37">
        <v>1</v>
      </c>
      <c r="Y119" s="37" t="s">
        <v>1114</v>
      </c>
      <c r="Z119" s="34"/>
      <c r="AA119" s="34"/>
      <c r="AB119" s="37"/>
      <c r="AC119" s="34"/>
      <c r="AD119" s="37">
        <v>1</v>
      </c>
      <c r="AE119" s="34"/>
      <c r="AF119" s="34">
        <v>1</v>
      </c>
      <c r="AG119" s="37">
        <v>160</v>
      </c>
      <c r="AH119" s="34">
        <v>160</v>
      </c>
    </row>
    <row r="120" spans="1:34" ht="216.75" x14ac:dyDescent="0.25">
      <c r="A120" s="34"/>
      <c r="B120" s="34">
        <v>111</v>
      </c>
      <c r="C120" s="34" t="s">
        <v>1409</v>
      </c>
      <c r="D120" s="36" t="s">
        <v>1410</v>
      </c>
      <c r="E120" s="36" t="s">
        <v>1175</v>
      </c>
      <c r="F120" s="36">
        <v>6</v>
      </c>
      <c r="G120" s="36" t="s">
        <v>1088</v>
      </c>
      <c r="H120" s="36" t="s">
        <v>1108</v>
      </c>
      <c r="I120" s="36">
        <v>6</v>
      </c>
      <c r="J120" s="34" t="s">
        <v>1109</v>
      </c>
      <c r="K120" s="36">
        <v>5800</v>
      </c>
      <c r="L120" s="36">
        <v>2200</v>
      </c>
      <c r="M120" s="36">
        <v>5000</v>
      </c>
      <c r="N120" s="36"/>
      <c r="O120" s="36">
        <v>700</v>
      </c>
      <c r="P120" s="36"/>
      <c r="Q120" s="34">
        <f t="shared" si="3"/>
        <v>13700</v>
      </c>
      <c r="R120" s="34">
        <f t="shared" si="4"/>
        <v>27400</v>
      </c>
      <c r="S120" s="34">
        <f t="shared" si="5"/>
        <v>41100</v>
      </c>
      <c r="T120" s="37">
        <v>1</v>
      </c>
      <c r="U120" s="34" t="s">
        <v>128</v>
      </c>
      <c r="V120" s="34">
        <v>630</v>
      </c>
      <c r="W120" s="34">
        <v>1</v>
      </c>
      <c r="X120" s="37">
        <v>1</v>
      </c>
      <c r="Y120" s="37" t="s">
        <v>1239</v>
      </c>
      <c r="Z120" s="34"/>
      <c r="AA120" s="34"/>
      <c r="AB120" s="37"/>
      <c r="AC120" s="34"/>
      <c r="AD120" s="37">
        <v>2</v>
      </c>
      <c r="AE120" s="34"/>
      <c r="AF120" s="34">
        <v>1</v>
      </c>
      <c r="AG120" s="37">
        <v>625</v>
      </c>
      <c r="AH120" s="34">
        <v>625</v>
      </c>
    </row>
    <row r="121" spans="1:34" ht="216.75" x14ac:dyDescent="0.25">
      <c r="A121" s="34"/>
      <c r="B121" s="34">
        <v>112</v>
      </c>
      <c r="C121" s="34" t="s">
        <v>1411</v>
      </c>
      <c r="D121" s="36" t="s">
        <v>1412</v>
      </c>
      <c r="E121" s="36" t="s">
        <v>1175</v>
      </c>
      <c r="F121" s="36">
        <v>6</v>
      </c>
      <c r="G121" s="36" t="s">
        <v>1088</v>
      </c>
      <c r="H121" s="36" t="s">
        <v>1108</v>
      </c>
      <c r="I121" s="36">
        <v>6</v>
      </c>
      <c r="J121" s="34" t="s">
        <v>1109</v>
      </c>
      <c r="K121" s="39">
        <f>3*4200</f>
        <v>12600</v>
      </c>
      <c r="L121" s="36">
        <v>5500</v>
      </c>
      <c r="M121" s="36">
        <v>12500</v>
      </c>
      <c r="N121" s="36"/>
      <c r="O121" s="36">
        <v>2100</v>
      </c>
      <c r="P121" s="36"/>
      <c r="Q121" s="34">
        <f t="shared" si="3"/>
        <v>32700</v>
      </c>
      <c r="R121" s="34">
        <f t="shared" si="4"/>
        <v>65400</v>
      </c>
      <c r="S121" s="34">
        <f t="shared" si="5"/>
        <v>98100</v>
      </c>
      <c r="T121" s="37">
        <v>1</v>
      </c>
      <c r="U121" s="34" t="s">
        <v>43</v>
      </c>
      <c r="V121" s="34">
        <v>1500</v>
      </c>
      <c r="W121" s="34">
        <v>1</v>
      </c>
      <c r="X121" s="37">
        <v>3</v>
      </c>
      <c r="Y121" s="37" t="s">
        <v>1413</v>
      </c>
      <c r="Z121" s="34"/>
      <c r="AA121" s="34"/>
      <c r="AB121" s="37"/>
      <c r="AC121" s="34"/>
      <c r="AD121" s="37">
        <v>5</v>
      </c>
      <c r="AE121" s="34"/>
      <c r="AF121" s="34">
        <v>5</v>
      </c>
      <c r="AG121" s="37" t="s">
        <v>1414</v>
      </c>
      <c r="AH121" s="34">
        <v>1320</v>
      </c>
    </row>
    <row r="122" spans="1:34" ht="191.25" x14ac:dyDescent="0.25">
      <c r="A122" s="34"/>
      <c r="B122" s="34">
        <v>113</v>
      </c>
      <c r="C122" s="34" t="s">
        <v>1415</v>
      </c>
      <c r="D122" s="36" t="s">
        <v>1416</v>
      </c>
      <c r="E122" s="36" t="s">
        <v>1175</v>
      </c>
      <c r="F122" s="36">
        <v>6</v>
      </c>
      <c r="G122" s="36" t="s">
        <v>1088</v>
      </c>
      <c r="H122" s="36" t="s">
        <v>1108</v>
      </c>
      <c r="I122" s="36">
        <v>6</v>
      </c>
      <c r="J122" s="34" t="s">
        <v>1109</v>
      </c>
      <c r="K122" s="39">
        <v>4200</v>
      </c>
      <c r="L122" s="36">
        <v>2200</v>
      </c>
      <c r="M122" s="36">
        <v>2500</v>
      </c>
      <c r="N122" s="36"/>
      <c r="O122" s="36">
        <v>700</v>
      </c>
      <c r="P122" s="36"/>
      <c r="Q122" s="34">
        <f t="shared" si="3"/>
        <v>9600</v>
      </c>
      <c r="R122" s="34">
        <f t="shared" si="4"/>
        <v>19200</v>
      </c>
      <c r="S122" s="34">
        <f t="shared" si="5"/>
        <v>28800</v>
      </c>
      <c r="T122" s="37">
        <v>1</v>
      </c>
      <c r="U122" s="34" t="s">
        <v>27</v>
      </c>
      <c r="V122" s="34">
        <v>500</v>
      </c>
      <c r="W122" s="34">
        <v>1</v>
      </c>
      <c r="X122" s="37">
        <v>1</v>
      </c>
      <c r="Y122" s="37" t="s">
        <v>1239</v>
      </c>
      <c r="Z122" s="34"/>
      <c r="AA122" s="34"/>
      <c r="AB122" s="37"/>
      <c r="AC122" s="34"/>
      <c r="AD122" s="37">
        <v>1</v>
      </c>
      <c r="AE122" s="34"/>
      <c r="AF122" s="34">
        <v>2</v>
      </c>
      <c r="AG122" s="37" t="s">
        <v>1417</v>
      </c>
      <c r="AH122" s="34">
        <f>250+320</f>
        <v>570</v>
      </c>
    </row>
    <row r="123" spans="1:34" ht="280.5" x14ac:dyDescent="0.25">
      <c r="A123" s="34"/>
      <c r="B123" s="34">
        <v>114</v>
      </c>
      <c r="C123" s="34" t="s">
        <v>1418</v>
      </c>
      <c r="D123" s="36" t="s">
        <v>1419</v>
      </c>
      <c r="E123" s="36" t="s">
        <v>1190</v>
      </c>
      <c r="F123" s="36">
        <v>6</v>
      </c>
      <c r="G123" s="36" t="s">
        <v>1088</v>
      </c>
      <c r="H123" s="36" t="s">
        <v>1108</v>
      </c>
      <c r="I123" s="36">
        <v>6</v>
      </c>
      <c r="J123" s="34" t="s">
        <v>1109</v>
      </c>
      <c r="K123" s="39">
        <f>4200+4200</f>
        <v>8400</v>
      </c>
      <c r="L123" s="39">
        <v>2100</v>
      </c>
      <c r="M123" s="36">
        <v>12500</v>
      </c>
      <c r="N123" s="36"/>
      <c r="O123" s="39">
        <f>2800+3000</f>
        <v>5800</v>
      </c>
      <c r="P123" s="39"/>
      <c r="Q123" s="34">
        <f t="shared" si="3"/>
        <v>28800</v>
      </c>
      <c r="R123" s="34">
        <f t="shared" si="4"/>
        <v>57600</v>
      </c>
      <c r="S123" s="34">
        <f t="shared" si="5"/>
        <v>86400</v>
      </c>
      <c r="T123" s="37">
        <v>1</v>
      </c>
      <c r="U123" s="34" t="s">
        <v>1420</v>
      </c>
      <c r="V123" s="34">
        <v>410</v>
      </c>
      <c r="W123" s="34">
        <v>1</v>
      </c>
      <c r="X123" s="37">
        <v>5</v>
      </c>
      <c r="Y123" s="37" t="s">
        <v>1421</v>
      </c>
      <c r="Z123" s="34"/>
      <c r="AA123" s="34"/>
      <c r="AB123" s="37"/>
      <c r="AC123" s="34"/>
      <c r="AD123" s="37">
        <v>5</v>
      </c>
      <c r="AE123" s="34"/>
      <c r="AF123" s="34">
        <v>3</v>
      </c>
      <c r="AG123" s="37" t="s">
        <v>1422</v>
      </c>
      <c r="AH123" s="34">
        <v>245</v>
      </c>
    </row>
    <row r="124" spans="1:34" ht="242.25" x14ac:dyDescent="0.25">
      <c r="A124" s="34"/>
      <c r="B124" s="34">
        <v>115</v>
      </c>
      <c r="C124" s="34" t="s">
        <v>1423</v>
      </c>
      <c r="D124" s="36" t="s">
        <v>1424</v>
      </c>
      <c r="E124" s="36" t="s">
        <v>1180</v>
      </c>
      <c r="F124" s="36">
        <v>6</v>
      </c>
      <c r="G124" s="36" t="s">
        <v>1088</v>
      </c>
      <c r="H124" s="36" t="s">
        <v>1108</v>
      </c>
      <c r="I124" s="36">
        <v>5</v>
      </c>
      <c r="J124" s="34" t="s">
        <v>1109</v>
      </c>
      <c r="K124" s="39">
        <v>4200</v>
      </c>
      <c r="L124" s="39">
        <v>1100</v>
      </c>
      <c r="M124" s="36">
        <v>2500</v>
      </c>
      <c r="N124" s="36"/>
      <c r="O124" s="36">
        <v>700</v>
      </c>
      <c r="P124" s="36"/>
      <c r="Q124" s="34">
        <f t="shared" si="3"/>
        <v>8500</v>
      </c>
      <c r="R124" s="34">
        <f t="shared" si="4"/>
        <v>17000</v>
      </c>
      <c r="S124" s="34">
        <f t="shared" si="5"/>
        <v>25500</v>
      </c>
      <c r="T124" s="37">
        <v>1</v>
      </c>
      <c r="U124" s="34" t="s">
        <v>35</v>
      </c>
      <c r="V124" s="34">
        <v>250</v>
      </c>
      <c r="W124" s="34">
        <v>1</v>
      </c>
      <c r="X124" s="37">
        <v>1</v>
      </c>
      <c r="Y124" s="37" t="s">
        <v>1114</v>
      </c>
      <c r="Z124" s="34"/>
      <c r="AA124" s="34"/>
      <c r="AB124" s="37"/>
      <c r="AC124" s="34"/>
      <c r="AD124" s="37">
        <v>1</v>
      </c>
      <c r="AE124" s="34"/>
      <c r="AF124" s="34">
        <v>1</v>
      </c>
      <c r="AG124" s="37">
        <v>160</v>
      </c>
      <c r="AH124" s="34">
        <v>160</v>
      </c>
    </row>
    <row r="125" spans="1:34" ht="280.5" x14ac:dyDescent="0.25">
      <c r="A125" s="34"/>
      <c r="B125" s="34">
        <v>116</v>
      </c>
      <c r="C125" s="34" t="s">
        <v>1425</v>
      </c>
      <c r="D125" s="36" t="s">
        <v>1426</v>
      </c>
      <c r="E125" s="36" t="s">
        <v>1151</v>
      </c>
      <c r="F125" s="36">
        <v>6</v>
      </c>
      <c r="G125" s="36" t="s">
        <v>1088</v>
      </c>
      <c r="H125" s="36" t="s">
        <v>1108</v>
      </c>
      <c r="I125" s="36">
        <v>6</v>
      </c>
      <c r="J125" s="34" t="s">
        <v>1109</v>
      </c>
      <c r="K125" s="39">
        <v>5800</v>
      </c>
      <c r="L125" s="39">
        <v>3300</v>
      </c>
      <c r="M125" s="36">
        <v>7500</v>
      </c>
      <c r="N125" s="36"/>
      <c r="O125" s="36">
        <v>3000</v>
      </c>
      <c r="P125" s="36"/>
      <c r="Q125" s="34">
        <f t="shared" si="3"/>
        <v>19600</v>
      </c>
      <c r="R125" s="34">
        <f t="shared" si="4"/>
        <v>39200</v>
      </c>
      <c r="S125" s="34">
        <f t="shared" si="5"/>
        <v>58800</v>
      </c>
      <c r="T125" s="37">
        <v>1</v>
      </c>
      <c r="U125" s="34" t="s">
        <v>168</v>
      </c>
      <c r="V125" s="34">
        <v>1</v>
      </c>
      <c r="W125" s="34">
        <v>1</v>
      </c>
      <c r="X125" s="37">
        <v>1</v>
      </c>
      <c r="Y125" s="37" t="s">
        <v>1427</v>
      </c>
      <c r="Z125" s="34"/>
      <c r="AA125" s="34"/>
      <c r="AB125" s="37"/>
      <c r="AC125" s="34"/>
      <c r="AD125" s="37">
        <v>3</v>
      </c>
      <c r="AE125" s="34"/>
      <c r="AF125" s="34">
        <v>3</v>
      </c>
      <c r="AG125" s="37" t="s">
        <v>1428</v>
      </c>
      <c r="AH125" s="34">
        <v>1380</v>
      </c>
    </row>
    <row r="126" spans="1:34" ht="242.25" x14ac:dyDescent="0.25">
      <c r="A126" s="34"/>
      <c r="B126" s="34">
        <v>117</v>
      </c>
      <c r="C126" s="34" t="s">
        <v>1429</v>
      </c>
      <c r="D126" s="36" t="s">
        <v>1430</v>
      </c>
      <c r="E126" s="36"/>
      <c r="F126" s="36"/>
      <c r="G126" s="36" t="s">
        <v>1085</v>
      </c>
      <c r="H126" s="36" t="s">
        <v>1108</v>
      </c>
      <c r="I126" s="36" t="s">
        <v>1431</v>
      </c>
      <c r="J126" s="34" t="s">
        <v>1113</v>
      </c>
      <c r="K126" s="39">
        <v>4200</v>
      </c>
      <c r="L126" s="44">
        <v>1100</v>
      </c>
      <c r="M126" s="39">
        <v>5000</v>
      </c>
      <c r="N126" s="39"/>
      <c r="O126" s="39">
        <v>3000</v>
      </c>
      <c r="P126" s="39"/>
      <c r="Q126" s="34">
        <f t="shared" si="3"/>
        <v>13300</v>
      </c>
      <c r="R126" s="34">
        <f t="shared" si="4"/>
        <v>26600</v>
      </c>
      <c r="S126" s="34">
        <f t="shared" si="5"/>
        <v>39900</v>
      </c>
      <c r="T126" s="37">
        <v>1</v>
      </c>
      <c r="U126" s="34" t="s">
        <v>35</v>
      </c>
      <c r="V126" s="34">
        <v>250</v>
      </c>
      <c r="W126" s="34">
        <v>1</v>
      </c>
      <c r="X126" s="37">
        <v>1</v>
      </c>
      <c r="Y126" s="37"/>
      <c r="Z126" s="34"/>
      <c r="AA126" s="34"/>
      <c r="AB126" s="37"/>
      <c r="AC126" s="34"/>
      <c r="AD126" s="37">
        <v>2</v>
      </c>
      <c r="AE126" s="34"/>
      <c r="AF126" s="34">
        <v>1</v>
      </c>
      <c r="AG126" s="37" t="s">
        <v>86</v>
      </c>
      <c r="AH126" s="34">
        <v>125</v>
      </c>
    </row>
    <row r="127" spans="1:34" ht="229.5" x14ac:dyDescent="0.25">
      <c r="A127" s="34"/>
      <c r="B127" s="34">
        <v>118</v>
      </c>
      <c r="C127" s="34" t="s">
        <v>1432</v>
      </c>
      <c r="D127" s="36" t="s">
        <v>1433</v>
      </c>
      <c r="E127" s="36"/>
      <c r="F127" s="36"/>
      <c r="G127" s="36" t="s">
        <v>1084</v>
      </c>
      <c r="H127" s="36" t="s">
        <v>1108</v>
      </c>
      <c r="I127" s="36" t="s">
        <v>1137</v>
      </c>
      <c r="J127" s="34" t="s">
        <v>1109</v>
      </c>
      <c r="K127" s="39">
        <v>4200</v>
      </c>
      <c r="L127" s="39">
        <v>1100</v>
      </c>
      <c r="M127" s="39">
        <v>2500</v>
      </c>
      <c r="N127" s="39"/>
      <c r="O127" s="39">
        <v>700</v>
      </c>
      <c r="P127" s="39"/>
      <c r="Q127" s="34">
        <f t="shared" si="3"/>
        <v>8500</v>
      </c>
      <c r="R127" s="34">
        <f t="shared" si="4"/>
        <v>17000</v>
      </c>
      <c r="S127" s="34">
        <f t="shared" si="5"/>
        <v>25500</v>
      </c>
      <c r="T127" s="37">
        <v>1</v>
      </c>
      <c r="U127" s="34" t="s">
        <v>35</v>
      </c>
      <c r="V127" s="34">
        <v>250</v>
      </c>
      <c r="W127" s="34">
        <v>1</v>
      </c>
      <c r="X127" s="37">
        <v>1</v>
      </c>
      <c r="Y127" s="37"/>
      <c r="Z127" s="34"/>
      <c r="AA127" s="34"/>
      <c r="AB127" s="37"/>
      <c r="AC127" s="34"/>
      <c r="AD127" s="37">
        <v>1</v>
      </c>
      <c r="AE127" s="34"/>
      <c r="AF127" s="34">
        <v>1</v>
      </c>
      <c r="AG127" s="37">
        <v>160</v>
      </c>
      <c r="AH127" s="34">
        <v>160</v>
      </c>
    </row>
    <row r="128" spans="1:34" ht="191.25" x14ac:dyDescent="0.25">
      <c r="A128" s="34"/>
      <c r="B128" s="34">
        <v>119</v>
      </c>
      <c r="C128" s="34" t="s">
        <v>1434</v>
      </c>
      <c r="D128" s="36" t="s">
        <v>1435</v>
      </c>
      <c r="E128" s="36"/>
      <c r="F128" s="36"/>
      <c r="G128" s="36" t="s">
        <v>1085</v>
      </c>
      <c r="H128" s="36" t="s">
        <v>1108</v>
      </c>
      <c r="I128" s="36">
        <v>10</v>
      </c>
      <c r="J128" s="34" t="s">
        <v>1113</v>
      </c>
      <c r="K128" s="39">
        <v>12000</v>
      </c>
      <c r="L128" s="39">
        <v>3300</v>
      </c>
      <c r="M128" s="39">
        <v>10000</v>
      </c>
      <c r="N128" s="39"/>
      <c r="O128" s="39">
        <v>700</v>
      </c>
      <c r="P128" s="39"/>
      <c r="Q128" s="34">
        <f t="shared" si="3"/>
        <v>26000</v>
      </c>
      <c r="R128" s="34">
        <f t="shared" si="4"/>
        <v>52000</v>
      </c>
      <c r="S128" s="34">
        <f t="shared" si="5"/>
        <v>78000</v>
      </c>
      <c r="T128" s="37">
        <v>1</v>
      </c>
      <c r="U128" s="34" t="s">
        <v>748</v>
      </c>
      <c r="V128" s="34">
        <v>2500</v>
      </c>
      <c r="W128" s="34">
        <v>1</v>
      </c>
      <c r="X128" s="37">
        <v>1</v>
      </c>
      <c r="Y128" s="37"/>
      <c r="Z128" s="34"/>
      <c r="AA128" s="34"/>
      <c r="AB128" s="37"/>
      <c r="AC128" s="34"/>
      <c r="AD128" s="37">
        <v>4</v>
      </c>
      <c r="AE128" s="34"/>
      <c r="AF128" s="34">
        <v>3</v>
      </c>
      <c r="AG128" s="37" t="s">
        <v>43</v>
      </c>
      <c r="AH128" s="34">
        <v>1500</v>
      </c>
    </row>
    <row r="129" spans="1:34" ht="140.25" x14ac:dyDescent="0.25">
      <c r="A129" s="34"/>
      <c r="B129" s="34">
        <v>120</v>
      </c>
      <c r="C129" s="34" t="s">
        <v>1436</v>
      </c>
      <c r="D129" s="36" t="s">
        <v>1437</v>
      </c>
      <c r="E129" s="36"/>
      <c r="F129" s="36"/>
      <c r="G129" s="36" t="s">
        <v>1087</v>
      </c>
      <c r="H129" s="36" t="s">
        <v>1108</v>
      </c>
      <c r="I129" s="36">
        <v>10</v>
      </c>
      <c r="J129" s="34" t="s">
        <v>1113</v>
      </c>
      <c r="K129" s="39">
        <v>4200</v>
      </c>
      <c r="L129" s="39">
        <v>1100</v>
      </c>
      <c r="M129" s="39"/>
      <c r="N129" s="39"/>
      <c r="O129" s="39">
        <v>2100</v>
      </c>
      <c r="P129" s="39"/>
      <c r="Q129" s="34">
        <f t="shared" si="3"/>
        <v>7400</v>
      </c>
      <c r="R129" s="34">
        <f t="shared" si="4"/>
        <v>14800</v>
      </c>
      <c r="S129" s="34">
        <f t="shared" si="5"/>
        <v>22200</v>
      </c>
      <c r="T129" s="37">
        <v>1</v>
      </c>
      <c r="U129" s="34" t="s">
        <v>35</v>
      </c>
      <c r="V129" s="34">
        <v>250</v>
      </c>
      <c r="W129" s="34">
        <v>1</v>
      </c>
      <c r="X129" s="37">
        <v>3</v>
      </c>
      <c r="Y129" s="37"/>
      <c r="Z129" s="34"/>
      <c r="AA129" s="34"/>
      <c r="AB129" s="37"/>
      <c r="AC129" s="34"/>
      <c r="AD129" s="37"/>
      <c r="AE129" s="34"/>
      <c r="AF129" s="34">
        <v>1</v>
      </c>
      <c r="AG129" s="37">
        <v>125</v>
      </c>
      <c r="AH129" s="34">
        <v>125</v>
      </c>
    </row>
    <row r="130" spans="1:34" ht="204" x14ac:dyDescent="0.25">
      <c r="A130" s="34"/>
      <c r="B130" s="34">
        <v>121</v>
      </c>
      <c r="C130" s="34" t="s">
        <v>1438</v>
      </c>
      <c r="D130" s="36" t="s">
        <v>1439</v>
      </c>
      <c r="E130" s="36"/>
      <c r="F130" s="36"/>
      <c r="G130" s="36" t="s">
        <v>1086</v>
      </c>
      <c r="H130" s="36" t="s">
        <v>1108</v>
      </c>
      <c r="I130" s="36">
        <v>9</v>
      </c>
      <c r="J130" s="34" t="s">
        <v>1113</v>
      </c>
      <c r="K130" s="39">
        <v>4200</v>
      </c>
      <c r="L130" s="39">
        <v>1100</v>
      </c>
      <c r="M130" s="39">
        <v>2500</v>
      </c>
      <c r="N130" s="39"/>
      <c r="O130" s="39">
        <v>700</v>
      </c>
      <c r="P130" s="39"/>
      <c r="Q130" s="34">
        <f t="shared" si="3"/>
        <v>8500</v>
      </c>
      <c r="R130" s="34">
        <f t="shared" si="4"/>
        <v>17000</v>
      </c>
      <c r="S130" s="34">
        <f t="shared" si="5"/>
        <v>25500</v>
      </c>
      <c r="T130" s="37">
        <v>1</v>
      </c>
      <c r="U130" s="34" t="s">
        <v>35</v>
      </c>
      <c r="V130" s="34">
        <v>250</v>
      </c>
      <c r="W130" s="34">
        <v>1</v>
      </c>
      <c r="X130" s="37">
        <v>1</v>
      </c>
      <c r="Y130" s="37"/>
      <c r="Z130" s="34"/>
      <c r="AA130" s="34"/>
      <c r="AB130" s="37"/>
      <c r="AC130" s="34"/>
      <c r="AD130" s="37">
        <v>1</v>
      </c>
      <c r="AE130" s="34"/>
      <c r="AF130" s="34">
        <v>1</v>
      </c>
      <c r="AG130" s="37">
        <v>160</v>
      </c>
      <c r="AH130" s="34">
        <v>160</v>
      </c>
    </row>
    <row r="131" spans="1:34" ht="229.5" x14ac:dyDescent="0.25">
      <c r="A131" s="34"/>
      <c r="B131" s="34">
        <v>122</v>
      </c>
      <c r="C131" s="34" t="s">
        <v>1440</v>
      </c>
      <c r="D131" s="36" t="s">
        <v>1441</v>
      </c>
      <c r="E131" s="36"/>
      <c r="F131" s="36"/>
      <c r="G131" s="36" t="s">
        <v>1086</v>
      </c>
      <c r="H131" s="36" t="s">
        <v>1108</v>
      </c>
      <c r="I131" s="36">
        <v>9</v>
      </c>
      <c r="J131" s="34" t="s">
        <v>1113</v>
      </c>
      <c r="K131" s="39">
        <v>4200</v>
      </c>
      <c r="L131" s="39">
        <v>700</v>
      </c>
      <c r="M131" s="39"/>
      <c r="N131" s="39"/>
      <c r="O131" s="39">
        <v>700</v>
      </c>
      <c r="P131" s="39"/>
      <c r="Q131" s="34">
        <f t="shared" si="3"/>
        <v>5600</v>
      </c>
      <c r="R131" s="34">
        <f t="shared" si="4"/>
        <v>11200</v>
      </c>
      <c r="S131" s="34">
        <f t="shared" si="5"/>
        <v>16800</v>
      </c>
      <c r="T131" s="37">
        <v>1</v>
      </c>
      <c r="U131" s="34" t="s">
        <v>35</v>
      </c>
      <c r="V131" s="34">
        <v>250</v>
      </c>
      <c r="W131" s="34">
        <v>1</v>
      </c>
      <c r="X131" s="37">
        <v>1</v>
      </c>
      <c r="Y131" s="37"/>
      <c r="Z131" s="34"/>
      <c r="AA131" s="34"/>
      <c r="AB131" s="37"/>
      <c r="AC131" s="34"/>
      <c r="AD131" s="37"/>
      <c r="AE131" s="34"/>
      <c r="AF131" s="34">
        <v>1</v>
      </c>
      <c r="AG131" s="37" t="s">
        <v>1232</v>
      </c>
      <c r="AH131" s="34">
        <v>62.5</v>
      </c>
    </row>
    <row r="132" spans="1:34" ht="204" x14ac:dyDescent="0.25">
      <c r="A132" s="34"/>
      <c r="B132" s="34">
        <v>123</v>
      </c>
      <c r="C132" s="34" t="s">
        <v>1442</v>
      </c>
      <c r="D132" s="36" t="s">
        <v>1443</v>
      </c>
      <c r="E132" s="36"/>
      <c r="F132" s="36"/>
      <c r="G132" s="36" t="s">
        <v>1086</v>
      </c>
      <c r="H132" s="36" t="s">
        <v>1108</v>
      </c>
      <c r="I132" s="36">
        <v>10</v>
      </c>
      <c r="J132" s="34" t="s">
        <v>1113</v>
      </c>
      <c r="K132" s="39">
        <v>4200</v>
      </c>
      <c r="L132" s="39"/>
      <c r="M132" s="39">
        <v>2500</v>
      </c>
      <c r="N132" s="39"/>
      <c r="O132" s="39">
        <v>700</v>
      </c>
      <c r="P132" s="39"/>
      <c r="Q132" s="34">
        <f t="shared" si="3"/>
        <v>7400</v>
      </c>
      <c r="R132" s="34">
        <f t="shared" si="4"/>
        <v>14800</v>
      </c>
      <c r="S132" s="34">
        <f t="shared" si="5"/>
        <v>22200</v>
      </c>
      <c r="T132" s="37">
        <v>1</v>
      </c>
      <c r="U132" s="34" t="s">
        <v>29</v>
      </c>
      <c r="V132" s="34">
        <v>200</v>
      </c>
      <c r="W132" s="34">
        <v>1</v>
      </c>
      <c r="X132" s="37">
        <v>1</v>
      </c>
      <c r="Y132" s="37"/>
      <c r="Z132" s="34"/>
      <c r="AA132" s="34"/>
      <c r="AB132" s="37"/>
      <c r="AC132" s="34"/>
      <c r="AD132" s="37">
        <v>1</v>
      </c>
      <c r="AE132" s="34"/>
      <c r="AF132" s="34"/>
      <c r="AG132" s="37"/>
      <c r="AH132" s="34"/>
    </row>
    <row r="133" spans="1:34" ht="204" x14ac:dyDescent="0.25">
      <c r="A133" s="34"/>
      <c r="B133" s="34">
        <v>124</v>
      </c>
      <c r="C133" s="34" t="s">
        <v>1444</v>
      </c>
      <c r="D133" s="36" t="s">
        <v>1445</v>
      </c>
      <c r="E133" s="36" t="s">
        <v>1323</v>
      </c>
      <c r="F133" s="36">
        <v>5</v>
      </c>
      <c r="G133" s="36" t="s">
        <v>1087</v>
      </c>
      <c r="H133" s="36" t="s">
        <v>1108</v>
      </c>
      <c r="I133" s="36">
        <v>6</v>
      </c>
      <c r="J133" s="34" t="s">
        <v>1113</v>
      </c>
      <c r="K133" s="39">
        <v>4200</v>
      </c>
      <c r="L133" s="39">
        <v>2200</v>
      </c>
      <c r="M133" s="39">
        <v>5000</v>
      </c>
      <c r="N133" s="39"/>
      <c r="O133" s="39">
        <v>3700</v>
      </c>
      <c r="P133" s="39"/>
      <c r="Q133" s="34">
        <f t="shared" si="3"/>
        <v>15100</v>
      </c>
      <c r="R133" s="34">
        <f t="shared" si="4"/>
        <v>30200</v>
      </c>
      <c r="S133" s="34">
        <f t="shared" si="5"/>
        <v>45300</v>
      </c>
      <c r="T133" s="37">
        <v>1</v>
      </c>
      <c r="U133" s="34" t="s">
        <v>35</v>
      </c>
      <c r="V133" s="34">
        <v>250</v>
      </c>
      <c r="W133" s="34">
        <v>1</v>
      </c>
      <c r="X133" s="37">
        <v>2</v>
      </c>
      <c r="Y133" s="37" t="s">
        <v>1446</v>
      </c>
      <c r="Z133" s="34"/>
      <c r="AA133" s="34"/>
      <c r="AB133" s="37"/>
      <c r="AC133" s="34"/>
      <c r="AD133" s="37">
        <v>1</v>
      </c>
      <c r="AE133" s="34"/>
      <c r="AF133" s="34">
        <v>2</v>
      </c>
      <c r="AG133" s="37" t="s">
        <v>1447</v>
      </c>
      <c r="AH133" s="34">
        <v>375</v>
      </c>
    </row>
    <row r="134" spans="1:34" ht="242.25" x14ac:dyDescent="0.25">
      <c r="A134" s="34"/>
      <c r="B134" s="34">
        <v>125</v>
      </c>
      <c r="C134" s="34" t="s">
        <v>1448</v>
      </c>
      <c r="D134" s="36" t="s">
        <v>1449</v>
      </c>
      <c r="E134" s="36"/>
      <c r="F134" s="36"/>
      <c r="G134" s="36" t="s">
        <v>1086</v>
      </c>
      <c r="H134" s="36" t="s">
        <v>1108</v>
      </c>
      <c r="I134" s="36">
        <v>9</v>
      </c>
      <c r="J134" s="34" t="s">
        <v>1113</v>
      </c>
      <c r="K134" s="39">
        <v>4200</v>
      </c>
      <c r="L134" s="39">
        <v>1100</v>
      </c>
      <c r="M134" s="39">
        <v>2500</v>
      </c>
      <c r="N134" s="39"/>
      <c r="O134" s="39">
        <v>700</v>
      </c>
      <c r="P134" s="39"/>
      <c r="Q134" s="34">
        <f t="shared" si="3"/>
        <v>8500</v>
      </c>
      <c r="R134" s="34">
        <f t="shared" si="4"/>
        <v>17000</v>
      </c>
      <c r="S134" s="34">
        <f t="shared" si="5"/>
        <v>25500</v>
      </c>
      <c r="T134" s="37">
        <v>1</v>
      </c>
      <c r="U134" s="34" t="s">
        <v>35</v>
      </c>
      <c r="V134" s="34">
        <v>250</v>
      </c>
      <c r="W134" s="34">
        <v>1</v>
      </c>
      <c r="X134" s="37">
        <v>1</v>
      </c>
      <c r="Y134" s="37"/>
      <c r="Z134" s="34"/>
      <c r="AA134" s="34"/>
      <c r="AB134" s="37"/>
      <c r="AC134" s="34"/>
      <c r="AD134" s="37">
        <v>1</v>
      </c>
      <c r="AE134" s="34"/>
      <c r="AF134" s="34">
        <v>1</v>
      </c>
      <c r="AG134" s="37" t="s">
        <v>86</v>
      </c>
      <c r="AH134" s="34">
        <v>125</v>
      </c>
    </row>
    <row r="135" spans="1:34" ht="204" x14ac:dyDescent="0.25">
      <c r="A135" s="34"/>
      <c r="B135" s="34">
        <v>126</v>
      </c>
      <c r="C135" s="34" t="s">
        <v>1450</v>
      </c>
      <c r="D135" s="36" t="s">
        <v>1451</v>
      </c>
      <c r="E135" s="36"/>
      <c r="F135" s="36"/>
      <c r="G135" s="36" t="s">
        <v>1086</v>
      </c>
      <c r="H135" s="36" t="s">
        <v>1108</v>
      </c>
      <c r="I135" s="36">
        <v>10</v>
      </c>
      <c r="J135" s="34" t="s">
        <v>1113</v>
      </c>
      <c r="K135" s="39">
        <v>4200</v>
      </c>
      <c r="L135" s="39">
        <v>700</v>
      </c>
      <c r="M135" s="39">
        <v>2500</v>
      </c>
      <c r="N135" s="39"/>
      <c r="O135" s="39">
        <v>700</v>
      </c>
      <c r="P135" s="39"/>
      <c r="Q135" s="34">
        <f t="shared" si="3"/>
        <v>8100</v>
      </c>
      <c r="R135" s="34">
        <f t="shared" si="4"/>
        <v>16200</v>
      </c>
      <c r="S135" s="34">
        <f t="shared" si="5"/>
        <v>24300</v>
      </c>
      <c r="T135" s="37">
        <v>1</v>
      </c>
      <c r="U135" s="34" t="s">
        <v>35</v>
      </c>
      <c r="V135" s="34">
        <v>250</v>
      </c>
      <c r="W135" s="34">
        <v>1</v>
      </c>
      <c r="X135" s="37">
        <v>1</v>
      </c>
      <c r="Y135" s="37"/>
      <c r="Z135" s="34"/>
      <c r="AA135" s="34"/>
      <c r="AB135" s="37"/>
      <c r="AC135" s="34"/>
      <c r="AD135" s="37">
        <v>1</v>
      </c>
      <c r="AE135" s="34"/>
      <c r="AF135" s="34">
        <v>1</v>
      </c>
      <c r="AG135" s="37" t="s">
        <v>1452</v>
      </c>
      <c r="AH135" s="34">
        <v>82.5</v>
      </c>
    </row>
    <row r="136" spans="1:34" ht="191.25" x14ac:dyDescent="0.25">
      <c r="A136" s="34"/>
      <c r="B136" s="34">
        <v>127</v>
      </c>
      <c r="C136" s="34" t="s">
        <v>1453</v>
      </c>
      <c r="D136" s="36" t="s">
        <v>1454</v>
      </c>
      <c r="E136" s="36"/>
      <c r="F136" s="36"/>
      <c r="G136" s="36" t="s">
        <v>1086</v>
      </c>
      <c r="H136" s="36" t="s">
        <v>1108</v>
      </c>
      <c r="I136" s="36">
        <v>9</v>
      </c>
      <c r="J136" s="34" t="s">
        <v>1113</v>
      </c>
      <c r="K136" s="39">
        <v>5800</v>
      </c>
      <c r="L136" s="39">
        <v>1100</v>
      </c>
      <c r="M136" s="39"/>
      <c r="N136" s="39"/>
      <c r="O136" s="39">
        <v>700</v>
      </c>
      <c r="P136" s="39"/>
      <c r="Q136" s="34">
        <f t="shared" si="3"/>
        <v>7600</v>
      </c>
      <c r="R136" s="34">
        <f t="shared" si="4"/>
        <v>15200</v>
      </c>
      <c r="S136" s="34">
        <f t="shared" si="5"/>
        <v>22800</v>
      </c>
      <c r="T136" s="37">
        <v>1</v>
      </c>
      <c r="U136" s="34" t="s">
        <v>295</v>
      </c>
      <c r="V136" s="34">
        <v>750</v>
      </c>
      <c r="W136" s="34">
        <v>1</v>
      </c>
      <c r="X136" s="37">
        <v>1</v>
      </c>
      <c r="Y136" s="37"/>
      <c r="Z136" s="34"/>
      <c r="AA136" s="34"/>
      <c r="AB136" s="37"/>
      <c r="AC136" s="34"/>
      <c r="AD136" s="37"/>
      <c r="AE136" s="34"/>
      <c r="AF136" s="34">
        <v>1</v>
      </c>
      <c r="AG136" s="37" t="s">
        <v>126</v>
      </c>
      <c r="AH136" s="34">
        <v>160</v>
      </c>
    </row>
    <row r="137" spans="1:34" ht="178.5" x14ac:dyDescent="0.25">
      <c r="A137" s="34"/>
      <c r="B137" s="34">
        <v>128</v>
      </c>
      <c r="C137" s="34" t="s">
        <v>1455</v>
      </c>
      <c r="D137" s="36" t="s">
        <v>1456</v>
      </c>
      <c r="E137" s="36"/>
      <c r="F137" s="36"/>
      <c r="G137" s="36" t="s">
        <v>1086</v>
      </c>
      <c r="H137" s="36" t="s">
        <v>1108</v>
      </c>
      <c r="I137" s="36">
        <v>9</v>
      </c>
      <c r="J137" s="34" t="s">
        <v>1113</v>
      </c>
      <c r="K137" s="39">
        <v>4200</v>
      </c>
      <c r="L137" s="39">
        <v>1100</v>
      </c>
      <c r="M137" s="39">
        <v>2500</v>
      </c>
      <c r="N137" s="39"/>
      <c r="O137" s="39">
        <v>700</v>
      </c>
      <c r="P137" s="39"/>
      <c r="Q137" s="34">
        <f t="shared" ref="Q137:Q200" si="6">K137+L137+M137+O137+P137</f>
        <v>8500</v>
      </c>
      <c r="R137" s="34">
        <f t="shared" si="4"/>
        <v>17000</v>
      </c>
      <c r="S137" s="34">
        <f t="shared" si="5"/>
        <v>25500</v>
      </c>
      <c r="T137" s="37">
        <v>1</v>
      </c>
      <c r="U137" s="34" t="s">
        <v>35</v>
      </c>
      <c r="V137" s="34">
        <v>250</v>
      </c>
      <c r="W137" s="34">
        <v>1</v>
      </c>
      <c r="X137" s="37">
        <v>1</v>
      </c>
      <c r="Y137" s="37"/>
      <c r="Z137" s="34"/>
      <c r="AA137" s="34"/>
      <c r="AB137" s="37"/>
      <c r="AC137" s="34"/>
      <c r="AD137" s="37">
        <v>1</v>
      </c>
      <c r="AE137" s="34"/>
      <c r="AF137" s="34">
        <v>1</v>
      </c>
      <c r="AG137" s="37">
        <v>160</v>
      </c>
      <c r="AH137" s="34">
        <v>160</v>
      </c>
    </row>
    <row r="138" spans="1:34" ht="153" x14ac:dyDescent="0.25">
      <c r="A138" s="34"/>
      <c r="B138" s="34">
        <v>129</v>
      </c>
      <c r="C138" s="34" t="s">
        <v>1457</v>
      </c>
      <c r="D138" s="36" t="s">
        <v>1458</v>
      </c>
      <c r="E138" s="36"/>
      <c r="F138" s="36"/>
      <c r="G138" s="36" t="s">
        <v>1086</v>
      </c>
      <c r="H138" s="36" t="s">
        <v>1108</v>
      </c>
      <c r="I138" s="36">
        <v>9</v>
      </c>
      <c r="J138" s="34" t="s">
        <v>1113</v>
      </c>
      <c r="K138" s="39">
        <v>4200</v>
      </c>
      <c r="L138" s="39">
        <v>1100</v>
      </c>
      <c r="M138" s="39">
        <v>2500</v>
      </c>
      <c r="N138" s="39"/>
      <c r="O138" s="39">
        <v>700</v>
      </c>
      <c r="P138" s="39"/>
      <c r="Q138" s="34">
        <f t="shared" si="6"/>
        <v>8500</v>
      </c>
      <c r="R138" s="34">
        <f t="shared" ref="R138:R201" si="7">Q138*2</f>
        <v>17000</v>
      </c>
      <c r="S138" s="34">
        <f t="shared" ref="S138:S201" si="8">Q138*3</f>
        <v>25500</v>
      </c>
      <c r="T138" s="37">
        <v>1</v>
      </c>
      <c r="U138" s="34" t="s">
        <v>35</v>
      </c>
      <c r="V138" s="34">
        <v>250</v>
      </c>
      <c r="W138" s="34">
        <v>1</v>
      </c>
      <c r="X138" s="37">
        <v>1</v>
      </c>
      <c r="Y138" s="37"/>
      <c r="Z138" s="34"/>
      <c r="AA138" s="34"/>
      <c r="AB138" s="37"/>
      <c r="AC138" s="34"/>
      <c r="AD138" s="37">
        <v>1</v>
      </c>
      <c r="AE138" s="34"/>
      <c r="AF138" s="34">
        <v>1</v>
      </c>
      <c r="AG138" s="37">
        <v>180</v>
      </c>
      <c r="AH138" s="34">
        <v>180</v>
      </c>
    </row>
    <row r="139" spans="1:34" ht="267.75" x14ac:dyDescent="0.25">
      <c r="A139" s="34"/>
      <c r="B139" s="34">
        <v>130</v>
      </c>
      <c r="C139" s="34" t="s">
        <v>1459</v>
      </c>
      <c r="D139" s="36" t="s">
        <v>1460</v>
      </c>
      <c r="E139" s="36"/>
      <c r="F139" s="36"/>
      <c r="G139" s="36" t="s">
        <v>1086</v>
      </c>
      <c r="H139" s="36" t="s">
        <v>1108</v>
      </c>
      <c r="I139" s="36">
        <v>9</v>
      </c>
      <c r="J139" s="34" t="s">
        <v>1113</v>
      </c>
      <c r="K139" s="39">
        <v>4200</v>
      </c>
      <c r="L139" s="39">
        <v>700</v>
      </c>
      <c r="M139" s="39">
        <v>2500</v>
      </c>
      <c r="N139" s="39"/>
      <c r="O139" s="39">
        <v>700</v>
      </c>
      <c r="P139" s="39"/>
      <c r="Q139" s="34">
        <f t="shared" si="6"/>
        <v>8100</v>
      </c>
      <c r="R139" s="34">
        <f t="shared" si="7"/>
        <v>16200</v>
      </c>
      <c r="S139" s="34">
        <f t="shared" si="8"/>
        <v>24300</v>
      </c>
      <c r="T139" s="37">
        <v>1</v>
      </c>
      <c r="U139" s="34" t="s">
        <v>35</v>
      </c>
      <c r="V139" s="34">
        <v>250</v>
      </c>
      <c r="W139" s="34">
        <v>1</v>
      </c>
      <c r="X139" s="37">
        <v>1</v>
      </c>
      <c r="Y139" s="37"/>
      <c r="Z139" s="34"/>
      <c r="AA139" s="34"/>
      <c r="AB139" s="37"/>
      <c r="AC139" s="34"/>
      <c r="AD139" s="37">
        <v>1</v>
      </c>
      <c r="AE139" s="34"/>
      <c r="AF139" s="34">
        <v>1</v>
      </c>
      <c r="AG139" s="37">
        <v>82.5</v>
      </c>
      <c r="AH139" s="34">
        <v>82.5</v>
      </c>
    </row>
    <row r="140" spans="1:34" ht="280.5" x14ac:dyDescent="0.25">
      <c r="A140" s="34"/>
      <c r="B140" s="34">
        <v>131</v>
      </c>
      <c r="C140" s="34" t="s">
        <v>1461</v>
      </c>
      <c r="D140" s="39" t="s">
        <v>1462</v>
      </c>
      <c r="E140" s="39"/>
      <c r="F140" s="39"/>
      <c r="G140" s="39" t="s">
        <v>1084</v>
      </c>
      <c r="H140" s="39" t="s">
        <v>1108</v>
      </c>
      <c r="I140" s="39" t="s">
        <v>1137</v>
      </c>
      <c r="J140" s="34" t="s">
        <v>1109</v>
      </c>
      <c r="K140" s="39">
        <v>12000</v>
      </c>
      <c r="L140" s="39">
        <f>5800+1100</f>
        <v>6900</v>
      </c>
      <c r="M140" s="39">
        <f>2500*10</f>
        <v>25000</v>
      </c>
      <c r="N140" s="39"/>
      <c r="O140" s="39">
        <v>700</v>
      </c>
      <c r="P140" s="39"/>
      <c r="Q140" s="34">
        <f t="shared" si="6"/>
        <v>44600</v>
      </c>
      <c r="R140" s="34">
        <f t="shared" si="7"/>
        <v>89200</v>
      </c>
      <c r="S140" s="34">
        <f t="shared" si="8"/>
        <v>133800</v>
      </c>
      <c r="T140" s="37">
        <v>1</v>
      </c>
      <c r="U140" s="34" t="s">
        <v>748</v>
      </c>
      <c r="V140" s="34">
        <v>2500</v>
      </c>
      <c r="W140" s="34">
        <v>1</v>
      </c>
      <c r="X140" s="37">
        <v>1</v>
      </c>
      <c r="Y140" s="37"/>
      <c r="Z140" s="34"/>
      <c r="AA140" s="34"/>
      <c r="AB140" s="37"/>
      <c r="AC140" s="34"/>
      <c r="AD140" s="34">
        <v>4</v>
      </c>
      <c r="AE140" s="34">
        <v>6</v>
      </c>
      <c r="AF140" s="34">
        <v>2</v>
      </c>
      <c r="AG140" s="37" t="s">
        <v>1463</v>
      </c>
      <c r="AH140" s="34">
        <v>1610</v>
      </c>
    </row>
    <row r="141" spans="1:34" ht="191.25" x14ac:dyDescent="0.25">
      <c r="A141" s="34"/>
      <c r="B141" s="34">
        <v>132</v>
      </c>
      <c r="C141" s="34" t="s">
        <v>1464</v>
      </c>
      <c r="D141" s="39" t="s">
        <v>1465</v>
      </c>
      <c r="E141" s="39"/>
      <c r="F141" s="39"/>
      <c r="G141" s="39" t="s">
        <v>1086</v>
      </c>
      <c r="H141" s="39" t="s">
        <v>1108</v>
      </c>
      <c r="I141" s="39">
        <v>9</v>
      </c>
      <c r="J141" s="34" t="s">
        <v>1113</v>
      </c>
      <c r="K141" s="39">
        <v>4200</v>
      </c>
      <c r="L141" s="39">
        <v>2200</v>
      </c>
      <c r="M141" s="39">
        <v>2500</v>
      </c>
      <c r="N141" s="39"/>
      <c r="O141" s="39">
        <v>700</v>
      </c>
      <c r="P141" s="39"/>
      <c r="Q141" s="34">
        <f t="shared" si="6"/>
        <v>9600</v>
      </c>
      <c r="R141" s="34">
        <f t="shared" si="7"/>
        <v>19200</v>
      </c>
      <c r="S141" s="34">
        <f t="shared" si="8"/>
        <v>28800</v>
      </c>
      <c r="T141" s="37">
        <v>1</v>
      </c>
      <c r="U141" s="34" t="s">
        <v>27</v>
      </c>
      <c r="V141" s="34">
        <v>500</v>
      </c>
      <c r="W141" s="34">
        <v>1</v>
      </c>
      <c r="X141" s="37">
        <v>1</v>
      </c>
      <c r="Y141" s="37"/>
      <c r="Z141" s="34"/>
      <c r="AA141" s="34"/>
      <c r="AB141" s="37"/>
      <c r="AC141" s="34"/>
      <c r="AD141" s="37">
        <v>1</v>
      </c>
      <c r="AE141" s="34"/>
      <c r="AF141" s="34">
        <v>2</v>
      </c>
      <c r="AG141" s="37" t="s">
        <v>1072</v>
      </c>
      <c r="AH141" s="34">
        <v>400</v>
      </c>
    </row>
    <row r="142" spans="1:34" ht="255" x14ac:dyDescent="0.25">
      <c r="A142" s="34"/>
      <c r="B142" s="34">
        <v>133</v>
      </c>
      <c r="C142" s="34" t="s">
        <v>1466</v>
      </c>
      <c r="D142" s="39" t="s">
        <v>1261</v>
      </c>
      <c r="E142" s="39"/>
      <c r="F142" s="39"/>
      <c r="G142" s="39" t="s">
        <v>1086</v>
      </c>
      <c r="H142" s="39" t="s">
        <v>1108</v>
      </c>
      <c r="I142" s="39">
        <v>9</v>
      </c>
      <c r="J142" s="34" t="s">
        <v>1113</v>
      </c>
      <c r="K142" s="39">
        <v>3300</v>
      </c>
      <c r="L142" s="39">
        <v>700</v>
      </c>
      <c r="M142" s="39">
        <v>5000</v>
      </c>
      <c r="N142" s="39"/>
      <c r="O142" s="39">
        <v>700</v>
      </c>
      <c r="P142" s="39"/>
      <c r="Q142" s="34">
        <f t="shared" si="6"/>
        <v>9700</v>
      </c>
      <c r="R142" s="34">
        <f t="shared" si="7"/>
        <v>19400</v>
      </c>
      <c r="S142" s="34">
        <f t="shared" si="8"/>
        <v>29100</v>
      </c>
      <c r="T142" s="37">
        <v>1</v>
      </c>
      <c r="U142" s="34" t="s">
        <v>1083</v>
      </c>
      <c r="V142" s="34">
        <v>100</v>
      </c>
      <c r="W142" s="34">
        <v>1</v>
      </c>
      <c r="X142" s="37">
        <v>1</v>
      </c>
      <c r="Y142" s="37"/>
      <c r="Z142" s="34"/>
      <c r="AA142" s="34"/>
      <c r="AB142" s="37"/>
      <c r="AC142" s="34"/>
      <c r="AD142" s="37">
        <v>2</v>
      </c>
      <c r="AE142" s="34"/>
      <c r="AF142" s="34">
        <v>1</v>
      </c>
      <c r="AG142" s="37" t="s">
        <v>1232</v>
      </c>
      <c r="AH142" s="34">
        <v>62.5</v>
      </c>
    </row>
    <row r="143" spans="1:34" ht="153" x14ac:dyDescent="0.25">
      <c r="A143" s="34"/>
      <c r="B143" s="34">
        <v>134</v>
      </c>
      <c r="C143" s="34" t="s">
        <v>1467</v>
      </c>
      <c r="D143" s="39" t="s">
        <v>1468</v>
      </c>
      <c r="E143" s="39"/>
      <c r="F143" s="39"/>
      <c r="G143" s="39" t="s">
        <v>1086</v>
      </c>
      <c r="H143" s="39" t="s">
        <v>1108</v>
      </c>
      <c r="I143" s="39">
        <v>9</v>
      </c>
      <c r="J143" s="34" t="s">
        <v>1113</v>
      </c>
      <c r="K143" s="39">
        <v>4200</v>
      </c>
      <c r="L143" s="39">
        <v>1100</v>
      </c>
      <c r="M143" s="39">
        <v>2500</v>
      </c>
      <c r="N143" s="39"/>
      <c r="O143" s="39">
        <v>3000</v>
      </c>
      <c r="P143" s="39"/>
      <c r="Q143" s="34">
        <f t="shared" si="6"/>
        <v>10800</v>
      </c>
      <c r="R143" s="34">
        <f t="shared" si="7"/>
        <v>21600</v>
      </c>
      <c r="S143" s="34">
        <f t="shared" si="8"/>
        <v>32400</v>
      </c>
      <c r="T143" s="37">
        <v>1</v>
      </c>
      <c r="U143" s="34" t="s">
        <v>1469</v>
      </c>
      <c r="V143" s="34">
        <v>425</v>
      </c>
      <c r="W143" s="34">
        <v>1</v>
      </c>
      <c r="X143" s="37">
        <v>1</v>
      </c>
      <c r="Y143" s="37"/>
      <c r="Z143" s="34"/>
      <c r="AA143" s="34"/>
      <c r="AB143" s="37"/>
      <c r="AC143" s="34"/>
      <c r="AD143" s="37">
        <v>1</v>
      </c>
      <c r="AE143" s="34"/>
      <c r="AF143" s="34">
        <v>1</v>
      </c>
      <c r="AG143" s="37" t="s">
        <v>160</v>
      </c>
      <c r="AH143" s="34">
        <v>320</v>
      </c>
    </row>
    <row r="144" spans="1:34" ht="216.75" x14ac:dyDescent="0.25">
      <c r="A144" s="34"/>
      <c r="B144" s="34">
        <v>135</v>
      </c>
      <c r="C144" s="34" t="s">
        <v>1470</v>
      </c>
      <c r="D144" s="39" t="s">
        <v>1471</v>
      </c>
      <c r="E144" s="39"/>
      <c r="F144" s="39"/>
      <c r="G144" s="39" t="s">
        <v>1086</v>
      </c>
      <c r="H144" s="39" t="s">
        <v>1108</v>
      </c>
      <c r="I144" s="39">
        <v>6</v>
      </c>
      <c r="J144" s="34" t="s">
        <v>1113</v>
      </c>
      <c r="K144" s="39">
        <v>4200</v>
      </c>
      <c r="L144" s="39">
        <v>1800</v>
      </c>
      <c r="M144" s="39">
        <v>5000</v>
      </c>
      <c r="N144" s="39"/>
      <c r="O144" s="39">
        <v>700</v>
      </c>
      <c r="P144" s="39"/>
      <c r="Q144" s="34">
        <f t="shared" si="6"/>
        <v>11700</v>
      </c>
      <c r="R144" s="34">
        <f t="shared" si="7"/>
        <v>23400</v>
      </c>
      <c r="S144" s="34">
        <f t="shared" si="8"/>
        <v>35100</v>
      </c>
      <c r="T144" s="37">
        <v>1</v>
      </c>
      <c r="U144" s="34" t="s">
        <v>35</v>
      </c>
      <c r="V144" s="34">
        <v>250</v>
      </c>
      <c r="W144" s="34">
        <v>1</v>
      </c>
      <c r="X144" s="37">
        <v>1</v>
      </c>
      <c r="Y144" s="37"/>
      <c r="Z144" s="34"/>
      <c r="AA144" s="34"/>
      <c r="AB144" s="37"/>
      <c r="AC144" s="34"/>
      <c r="AD144" s="37">
        <v>2</v>
      </c>
      <c r="AE144" s="34"/>
      <c r="AF144" s="34">
        <v>2</v>
      </c>
      <c r="AG144" s="37" t="s">
        <v>1472</v>
      </c>
      <c r="AH144" s="34">
        <f>82.5+160</f>
        <v>242.5</v>
      </c>
    </row>
    <row r="145" spans="1:34" ht="216.75" x14ac:dyDescent="0.25">
      <c r="A145" s="34"/>
      <c r="B145" s="34">
        <v>136</v>
      </c>
      <c r="C145" s="34" t="s">
        <v>1473</v>
      </c>
      <c r="D145" s="39" t="s">
        <v>1474</v>
      </c>
      <c r="E145" s="39" t="s">
        <v>1238</v>
      </c>
      <c r="F145" s="39">
        <v>5</v>
      </c>
      <c r="G145" s="39" t="s">
        <v>1086</v>
      </c>
      <c r="H145" s="39" t="s">
        <v>1108</v>
      </c>
      <c r="I145" s="39">
        <v>6</v>
      </c>
      <c r="J145" s="34" t="s">
        <v>1113</v>
      </c>
      <c r="K145" s="39">
        <v>4200</v>
      </c>
      <c r="L145" s="39">
        <v>700</v>
      </c>
      <c r="M145" s="39">
        <v>2500</v>
      </c>
      <c r="N145" s="39"/>
      <c r="O145" s="39">
        <v>700</v>
      </c>
      <c r="P145" s="39"/>
      <c r="Q145" s="34">
        <f t="shared" si="6"/>
        <v>8100</v>
      </c>
      <c r="R145" s="34">
        <f t="shared" si="7"/>
        <v>16200</v>
      </c>
      <c r="S145" s="34">
        <f t="shared" si="8"/>
        <v>24300</v>
      </c>
      <c r="T145" s="37">
        <v>1</v>
      </c>
      <c r="U145" s="34" t="s">
        <v>35</v>
      </c>
      <c r="V145" s="34">
        <v>250</v>
      </c>
      <c r="W145" s="34">
        <v>1</v>
      </c>
      <c r="X145" s="37">
        <v>1</v>
      </c>
      <c r="Y145" s="37" t="s">
        <v>1114</v>
      </c>
      <c r="Z145" s="34"/>
      <c r="AA145" s="34"/>
      <c r="AB145" s="37"/>
      <c r="AC145" s="34"/>
      <c r="AD145" s="37">
        <v>1</v>
      </c>
      <c r="AE145" s="34"/>
      <c r="AF145" s="34">
        <v>1</v>
      </c>
      <c r="AG145" s="37" t="s">
        <v>383</v>
      </c>
      <c r="AH145" s="34">
        <v>62.5</v>
      </c>
    </row>
    <row r="146" spans="1:34" ht="242.25" x14ac:dyDescent="0.25">
      <c r="A146" s="34"/>
      <c r="B146" s="34">
        <v>137</v>
      </c>
      <c r="C146" s="34" t="s">
        <v>1475</v>
      </c>
      <c r="D146" s="39" t="s">
        <v>1476</v>
      </c>
      <c r="E146" s="39" t="s">
        <v>1271</v>
      </c>
      <c r="F146" s="39">
        <v>7</v>
      </c>
      <c r="G146" s="39" t="s">
        <v>1088</v>
      </c>
      <c r="H146" s="39" t="s">
        <v>1108</v>
      </c>
      <c r="I146" s="39">
        <v>7</v>
      </c>
      <c r="J146" s="34" t="s">
        <v>1109</v>
      </c>
      <c r="K146" s="39">
        <v>4200</v>
      </c>
      <c r="L146" s="39">
        <v>1100</v>
      </c>
      <c r="M146" s="39">
        <v>5000</v>
      </c>
      <c r="N146" s="39"/>
      <c r="O146" s="39">
        <v>3000</v>
      </c>
      <c r="P146" s="39"/>
      <c r="Q146" s="34">
        <f t="shared" si="6"/>
        <v>13300</v>
      </c>
      <c r="R146" s="34">
        <f t="shared" si="7"/>
        <v>26600</v>
      </c>
      <c r="S146" s="34">
        <f t="shared" si="8"/>
        <v>39900</v>
      </c>
      <c r="T146" s="37">
        <v>1</v>
      </c>
      <c r="U146" s="34" t="s">
        <v>27</v>
      </c>
      <c r="V146" s="34">
        <v>500</v>
      </c>
      <c r="W146" s="34">
        <v>1</v>
      </c>
      <c r="X146" s="37">
        <v>1</v>
      </c>
      <c r="Y146" s="37" t="s">
        <v>1181</v>
      </c>
      <c r="Z146" s="34"/>
      <c r="AA146" s="34"/>
      <c r="AB146" s="37"/>
      <c r="AC146" s="34"/>
      <c r="AD146" s="37">
        <v>2</v>
      </c>
      <c r="AE146" s="34"/>
      <c r="AF146" s="34">
        <v>1</v>
      </c>
      <c r="AG146" s="37" t="s">
        <v>160</v>
      </c>
      <c r="AH146" s="34">
        <v>320</v>
      </c>
    </row>
    <row r="147" spans="1:34" ht="165.75" x14ac:dyDescent="0.25">
      <c r="A147" s="34"/>
      <c r="B147" s="34">
        <v>138</v>
      </c>
      <c r="C147" s="34" t="s">
        <v>1477</v>
      </c>
      <c r="D147" s="39" t="s">
        <v>1478</v>
      </c>
      <c r="E147" s="39"/>
      <c r="F147" s="39"/>
      <c r="G147" s="39" t="s">
        <v>1088</v>
      </c>
      <c r="H147" s="39" t="s">
        <v>1108</v>
      </c>
      <c r="I147" s="39">
        <v>10</v>
      </c>
      <c r="J147" s="34" t="s">
        <v>1109</v>
      </c>
      <c r="K147" s="39">
        <v>4200</v>
      </c>
      <c r="L147" s="39">
        <v>1100</v>
      </c>
      <c r="M147" s="39">
        <v>2500</v>
      </c>
      <c r="N147" s="39"/>
      <c r="O147" s="39">
        <v>700</v>
      </c>
      <c r="P147" s="39"/>
      <c r="Q147" s="34">
        <f t="shared" si="6"/>
        <v>8500</v>
      </c>
      <c r="R147" s="34">
        <f t="shared" si="7"/>
        <v>17000</v>
      </c>
      <c r="S147" s="34">
        <f t="shared" si="8"/>
        <v>25500</v>
      </c>
      <c r="T147" s="37">
        <v>1</v>
      </c>
      <c r="U147" s="34" t="s">
        <v>1069</v>
      </c>
      <c r="V147" s="34">
        <v>400</v>
      </c>
      <c r="W147" s="34">
        <v>1</v>
      </c>
      <c r="X147" s="37">
        <v>1</v>
      </c>
      <c r="Y147" s="37"/>
      <c r="Z147" s="34"/>
      <c r="AA147" s="34"/>
      <c r="AB147" s="37"/>
      <c r="AC147" s="34"/>
      <c r="AD147" s="37">
        <v>1</v>
      </c>
      <c r="AE147" s="34"/>
      <c r="AF147" s="34">
        <v>1</v>
      </c>
      <c r="AG147" s="37" t="s">
        <v>29</v>
      </c>
      <c r="AH147" s="34">
        <v>200</v>
      </c>
    </row>
    <row r="148" spans="1:34" ht="216.75" x14ac:dyDescent="0.25">
      <c r="A148" s="34"/>
      <c r="B148" s="34">
        <v>139</v>
      </c>
      <c r="C148" s="34" t="s">
        <v>1479</v>
      </c>
      <c r="D148" s="39" t="s">
        <v>1480</v>
      </c>
      <c r="E148" s="39" t="s">
        <v>1190</v>
      </c>
      <c r="F148" s="39">
        <v>6</v>
      </c>
      <c r="G148" s="39" t="s">
        <v>1088</v>
      </c>
      <c r="H148" s="39" t="s">
        <v>1108</v>
      </c>
      <c r="I148" s="39" t="s">
        <v>1137</v>
      </c>
      <c r="J148" s="34" t="s">
        <v>1109</v>
      </c>
      <c r="K148" s="39">
        <v>5800</v>
      </c>
      <c r="L148" s="39">
        <v>3300</v>
      </c>
      <c r="M148" s="39">
        <v>10000</v>
      </c>
      <c r="N148" s="39"/>
      <c r="O148" s="39">
        <v>3000</v>
      </c>
      <c r="P148" s="39"/>
      <c r="Q148" s="34">
        <f t="shared" si="6"/>
        <v>22100</v>
      </c>
      <c r="R148" s="34">
        <f t="shared" si="7"/>
        <v>44200</v>
      </c>
      <c r="S148" s="34">
        <f t="shared" si="8"/>
        <v>66300</v>
      </c>
      <c r="T148" s="37">
        <v>1</v>
      </c>
      <c r="U148" s="34" t="s">
        <v>168</v>
      </c>
      <c r="V148" s="34">
        <v>1000</v>
      </c>
      <c r="W148" s="34">
        <v>1</v>
      </c>
      <c r="X148" s="37">
        <v>1</v>
      </c>
      <c r="Y148" s="37" t="s">
        <v>1181</v>
      </c>
      <c r="Z148" s="34"/>
      <c r="AA148" s="34"/>
      <c r="AB148" s="37"/>
      <c r="AC148" s="34"/>
      <c r="AD148" s="37">
        <v>4</v>
      </c>
      <c r="AE148" s="34"/>
      <c r="AF148" s="34">
        <v>2</v>
      </c>
      <c r="AG148" s="37" t="s">
        <v>1481</v>
      </c>
      <c r="AH148" s="34">
        <f>600+380</f>
        <v>980</v>
      </c>
    </row>
    <row r="149" spans="1:34" ht="242.25" x14ac:dyDescent="0.25">
      <c r="A149" s="34"/>
      <c r="B149" s="34">
        <v>140</v>
      </c>
      <c r="C149" s="34" t="s">
        <v>1482</v>
      </c>
      <c r="D149" s="39" t="s">
        <v>1483</v>
      </c>
      <c r="E149" s="39" t="s">
        <v>1271</v>
      </c>
      <c r="F149" s="39">
        <v>7</v>
      </c>
      <c r="G149" s="39" t="s">
        <v>1088</v>
      </c>
      <c r="H149" s="39" t="s">
        <v>1108</v>
      </c>
      <c r="I149" s="39">
        <v>7</v>
      </c>
      <c r="J149" s="34" t="s">
        <v>1109</v>
      </c>
      <c r="K149" s="39">
        <v>4200</v>
      </c>
      <c r="L149" s="39">
        <v>2200</v>
      </c>
      <c r="M149" s="39">
        <v>5000</v>
      </c>
      <c r="N149" s="39"/>
      <c r="O149" s="39">
        <v>6000</v>
      </c>
      <c r="P149" s="39"/>
      <c r="Q149" s="34">
        <f t="shared" si="6"/>
        <v>17400</v>
      </c>
      <c r="R149" s="34">
        <f t="shared" si="7"/>
        <v>34800</v>
      </c>
      <c r="S149" s="34">
        <f t="shared" si="8"/>
        <v>52200</v>
      </c>
      <c r="T149" s="37">
        <v>1</v>
      </c>
      <c r="U149" s="34" t="s">
        <v>27</v>
      </c>
      <c r="V149" s="34">
        <v>500</v>
      </c>
      <c r="W149" s="34">
        <v>1</v>
      </c>
      <c r="X149" s="37">
        <v>2</v>
      </c>
      <c r="Y149" s="37" t="s">
        <v>1484</v>
      </c>
      <c r="Z149" s="34"/>
      <c r="AA149" s="34"/>
      <c r="AB149" s="37"/>
      <c r="AC149" s="34"/>
      <c r="AD149" s="37">
        <v>2</v>
      </c>
      <c r="AE149" s="34"/>
      <c r="AF149" s="34">
        <v>2</v>
      </c>
      <c r="AG149" s="37" t="s">
        <v>1417</v>
      </c>
      <c r="AH149" s="34">
        <f>250+320</f>
        <v>570</v>
      </c>
    </row>
    <row r="150" spans="1:34" ht="229.5" x14ac:dyDescent="0.25">
      <c r="A150" s="34"/>
      <c r="B150" s="34">
        <v>141</v>
      </c>
      <c r="C150" s="34" t="s">
        <v>1485</v>
      </c>
      <c r="D150" s="39" t="s">
        <v>1486</v>
      </c>
      <c r="E150" s="39" t="s">
        <v>1271</v>
      </c>
      <c r="F150" s="39">
        <v>7</v>
      </c>
      <c r="G150" s="39" t="s">
        <v>1088</v>
      </c>
      <c r="H150" s="39" t="s">
        <v>1108</v>
      </c>
      <c r="I150" s="39">
        <v>7</v>
      </c>
      <c r="J150" s="34" t="s">
        <v>1109</v>
      </c>
      <c r="K150" s="39">
        <v>4200</v>
      </c>
      <c r="L150" s="39">
        <v>1100</v>
      </c>
      <c r="M150" s="39">
        <v>2500</v>
      </c>
      <c r="N150" s="39"/>
      <c r="O150" s="39">
        <v>3000</v>
      </c>
      <c r="P150" s="39"/>
      <c r="Q150" s="34">
        <f t="shared" si="6"/>
        <v>10800</v>
      </c>
      <c r="R150" s="34">
        <f t="shared" si="7"/>
        <v>21600</v>
      </c>
      <c r="S150" s="34">
        <f t="shared" si="8"/>
        <v>32400</v>
      </c>
      <c r="T150" s="37">
        <v>1</v>
      </c>
      <c r="U150" s="34" t="s">
        <v>35</v>
      </c>
      <c r="V150" s="34">
        <v>250</v>
      </c>
      <c r="W150" s="34">
        <v>1</v>
      </c>
      <c r="X150" s="37">
        <v>1</v>
      </c>
      <c r="Y150" s="37" t="s">
        <v>1181</v>
      </c>
      <c r="Z150" s="34"/>
      <c r="AA150" s="34"/>
      <c r="AB150" s="37"/>
      <c r="AC150" s="34"/>
      <c r="AD150" s="37">
        <v>1</v>
      </c>
      <c r="AE150" s="34"/>
      <c r="AF150" s="34">
        <v>1</v>
      </c>
      <c r="AG150" s="37" t="s">
        <v>35</v>
      </c>
      <c r="AH150" s="34">
        <v>250</v>
      </c>
    </row>
    <row r="151" spans="1:34" ht="229.5" x14ac:dyDescent="0.25">
      <c r="A151" s="34"/>
      <c r="B151" s="34">
        <v>142</v>
      </c>
      <c r="C151" s="34" t="s">
        <v>1487</v>
      </c>
      <c r="D151" s="39" t="s">
        <v>1488</v>
      </c>
      <c r="E151" s="39" t="s">
        <v>1271</v>
      </c>
      <c r="F151" s="39">
        <v>7</v>
      </c>
      <c r="G151" s="39" t="s">
        <v>1088</v>
      </c>
      <c r="H151" s="39" t="s">
        <v>1108</v>
      </c>
      <c r="I151" s="39">
        <v>7</v>
      </c>
      <c r="J151" s="34" t="s">
        <v>1109</v>
      </c>
      <c r="K151" s="39">
        <v>4200</v>
      </c>
      <c r="L151" s="39">
        <v>1100</v>
      </c>
      <c r="M151" s="39">
        <v>2500</v>
      </c>
      <c r="N151" s="39"/>
      <c r="O151" s="39">
        <v>3000</v>
      </c>
      <c r="P151" s="39"/>
      <c r="Q151" s="34">
        <f t="shared" si="6"/>
        <v>10800</v>
      </c>
      <c r="R151" s="34">
        <f t="shared" si="7"/>
        <v>21600</v>
      </c>
      <c r="S151" s="34">
        <f t="shared" si="8"/>
        <v>32400</v>
      </c>
      <c r="T151" s="37">
        <v>1</v>
      </c>
      <c r="U151" s="34" t="s">
        <v>35</v>
      </c>
      <c r="V151" s="34">
        <v>250</v>
      </c>
      <c r="W151" s="34">
        <v>1</v>
      </c>
      <c r="X151" s="37">
        <v>1</v>
      </c>
      <c r="Y151" s="37" t="s">
        <v>1181</v>
      </c>
      <c r="Z151" s="34"/>
      <c r="AA151" s="34"/>
      <c r="AB151" s="37"/>
      <c r="AC151" s="34"/>
      <c r="AD151" s="37">
        <v>1</v>
      </c>
      <c r="AE151" s="34"/>
      <c r="AF151" s="34">
        <v>1</v>
      </c>
      <c r="AG151" s="37" t="s">
        <v>29</v>
      </c>
      <c r="AH151" s="34">
        <v>200</v>
      </c>
    </row>
    <row r="152" spans="1:34" ht="267.75" x14ac:dyDescent="0.25">
      <c r="A152" s="34"/>
      <c r="B152" s="34">
        <v>143</v>
      </c>
      <c r="C152" s="34" t="s">
        <v>1489</v>
      </c>
      <c r="D152" s="39" t="s">
        <v>1490</v>
      </c>
      <c r="E152" s="39" t="s">
        <v>1271</v>
      </c>
      <c r="F152" s="39">
        <v>7</v>
      </c>
      <c r="G152" s="39" t="s">
        <v>1088</v>
      </c>
      <c r="H152" s="39" t="s">
        <v>1108</v>
      </c>
      <c r="I152" s="39">
        <v>7</v>
      </c>
      <c r="J152" s="34" t="s">
        <v>1109</v>
      </c>
      <c r="K152" s="39">
        <v>4200</v>
      </c>
      <c r="L152" s="39">
        <v>1100</v>
      </c>
      <c r="M152" s="39">
        <v>2500</v>
      </c>
      <c r="N152" s="39"/>
      <c r="O152" s="39">
        <v>700</v>
      </c>
      <c r="P152" s="39"/>
      <c r="Q152" s="34">
        <f t="shared" si="6"/>
        <v>8500</v>
      </c>
      <c r="R152" s="34">
        <f t="shared" si="7"/>
        <v>17000</v>
      </c>
      <c r="S152" s="34">
        <f t="shared" si="8"/>
        <v>25500</v>
      </c>
      <c r="T152" s="37">
        <v>1</v>
      </c>
      <c r="U152" s="34" t="s">
        <v>33</v>
      </c>
      <c r="V152" s="34">
        <v>315</v>
      </c>
      <c r="W152" s="34">
        <v>1</v>
      </c>
      <c r="X152" s="37">
        <v>1</v>
      </c>
      <c r="Y152" s="37" t="s">
        <v>1114</v>
      </c>
      <c r="Z152" s="34"/>
      <c r="AA152" s="34"/>
      <c r="AB152" s="37"/>
      <c r="AC152" s="34"/>
      <c r="AD152" s="37">
        <v>1</v>
      </c>
      <c r="AE152" s="34"/>
      <c r="AF152" s="34">
        <v>1</v>
      </c>
      <c r="AG152" s="37" t="s">
        <v>29</v>
      </c>
      <c r="AH152" s="34">
        <v>200</v>
      </c>
    </row>
    <row r="153" spans="1:34" ht="280.5" x14ac:dyDescent="0.25">
      <c r="A153" s="34"/>
      <c r="B153" s="34">
        <v>144</v>
      </c>
      <c r="C153" s="34" t="s">
        <v>1491</v>
      </c>
      <c r="D153" s="39" t="s">
        <v>1492</v>
      </c>
      <c r="E153" s="39" t="s">
        <v>1271</v>
      </c>
      <c r="F153" s="39">
        <v>7</v>
      </c>
      <c r="G153" s="39" t="s">
        <v>1088</v>
      </c>
      <c r="H153" s="39" t="s">
        <v>1108</v>
      </c>
      <c r="I153" s="39">
        <v>7</v>
      </c>
      <c r="J153" s="34" t="s">
        <v>1109</v>
      </c>
      <c r="K153" s="39">
        <v>4200</v>
      </c>
      <c r="L153" s="39">
        <v>1100</v>
      </c>
      <c r="M153" s="39">
        <v>2500</v>
      </c>
      <c r="N153" s="39"/>
      <c r="O153" s="39">
        <v>700</v>
      </c>
      <c r="P153" s="39"/>
      <c r="Q153" s="34">
        <f t="shared" si="6"/>
        <v>8500</v>
      </c>
      <c r="R153" s="34">
        <f t="shared" si="7"/>
        <v>17000</v>
      </c>
      <c r="S153" s="34">
        <f t="shared" si="8"/>
        <v>25500</v>
      </c>
      <c r="T153" s="37">
        <v>1</v>
      </c>
      <c r="U153" s="34" t="s">
        <v>35</v>
      </c>
      <c r="V153" s="34">
        <v>250</v>
      </c>
      <c r="W153" s="34">
        <v>1</v>
      </c>
      <c r="X153" s="37">
        <v>1</v>
      </c>
      <c r="Y153" s="37" t="s">
        <v>1272</v>
      </c>
      <c r="Z153" s="34"/>
      <c r="AA153" s="34"/>
      <c r="AB153" s="37"/>
      <c r="AC153" s="34"/>
      <c r="AD153" s="37">
        <v>1</v>
      </c>
      <c r="AE153" s="34"/>
      <c r="AF153" s="34">
        <v>1</v>
      </c>
      <c r="AG153" s="37" t="s">
        <v>35</v>
      </c>
      <c r="AH153" s="34">
        <v>250</v>
      </c>
    </row>
    <row r="154" spans="1:34" ht="216.75" x14ac:dyDescent="0.25">
      <c r="A154" s="34"/>
      <c r="B154" s="34">
        <v>145</v>
      </c>
      <c r="C154" s="34" t="s">
        <v>1493</v>
      </c>
      <c r="D154" s="40" t="s">
        <v>1494</v>
      </c>
      <c r="E154" s="39" t="s">
        <v>1271</v>
      </c>
      <c r="F154" s="40">
        <v>7</v>
      </c>
      <c r="G154" s="39" t="s">
        <v>1088</v>
      </c>
      <c r="H154" s="39" t="s">
        <v>1108</v>
      </c>
      <c r="I154" s="40">
        <v>7</v>
      </c>
      <c r="J154" s="34" t="s">
        <v>1109</v>
      </c>
      <c r="K154" s="39">
        <v>4200</v>
      </c>
      <c r="L154" s="39">
        <v>2900</v>
      </c>
      <c r="M154" s="39">
        <v>2500</v>
      </c>
      <c r="N154" s="39"/>
      <c r="O154" s="39">
        <v>3000</v>
      </c>
      <c r="P154" s="39"/>
      <c r="Q154" s="34">
        <f t="shared" si="6"/>
        <v>12600</v>
      </c>
      <c r="R154" s="34">
        <f t="shared" si="7"/>
        <v>25200</v>
      </c>
      <c r="S154" s="34">
        <f t="shared" si="8"/>
        <v>37800</v>
      </c>
      <c r="T154" s="37">
        <v>1</v>
      </c>
      <c r="U154" s="34" t="s">
        <v>33</v>
      </c>
      <c r="V154" s="34">
        <v>315</v>
      </c>
      <c r="W154" s="34">
        <v>1</v>
      </c>
      <c r="X154" s="37">
        <v>1</v>
      </c>
      <c r="Y154" s="37" t="s">
        <v>1176</v>
      </c>
      <c r="Z154" s="34"/>
      <c r="AA154" s="34"/>
      <c r="AB154" s="37"/>
      <c r="AC154" s="34"/>
      <c r="AD154" s="37">
        <v>1</v>
      </c>
      <c r="AE154" s="34"/>
      <c r="AF154" s="34">
        <v>3</v>
      </c>
      <c r="AG154" s="37" t="s">
        <v>1495</v>
      </c>
      <c r="AH154" s="34">
        <f>62.5+125+160</f>
        <v>347.5</v>
      </c>
    </row>
    <row r="155" spans="1:34" ht="178.5" x14ac:dyDescent="0.25">
      <c r="A155" s="34"/>
      <c r="B155" s="34">
        <v>146</v>
      </c>
      <c r="C155" s="34" t="s">
        <v>1496</v>
      </c>
      <c r="D155" s="39" t="s">
        <v>1497</v>
      </c>
      <c r="E155" s="39"/>
      <c r="F155" s="39"/>
      <c r="G155" s="39" t="s">
        <v>1089</v>
      </c>
      <c r="H155" s="39" t="s">
        <v>1108</v>
      </c>
      <c r="I155" s="39">
        <v>9</v>
      </c>
      <c r="J155" s="34" t="s">
        <v>1113</v>
      </c>
      <c r="K155" s="39">
        <f>5800+5800</f>
        <v>11600</v>
      </c>
      <c r="L155" s="39">
        <f>8*1100</f>
        <v>8800</v>
      </c>
      <c r="M155" s="39">
        <f>8*2500</f>
        <v>20000</v>
      </c>
      <c r="N155" s="39"/>
      <c r="O155" s="39">
        <v>2100</v>
      </c>
      <c r="P155" s="39"/>
      <c r="Q155" s="34">
        <f t="shared" si="6"/>
        <v>42500</v>
      </c>
      <c r="R155" s="34">
        <f t="shared" si="7"/>
        <v>85000</v>
      </c>
      <c r="S155" s="34">
        <f t="shared" si="8"/>
        <v>127500</v>
      </c>
      <c r="T155" s="37">
        <v>2</v>
      </c>
      <c r="U155" s="34" t="s">
        <v>1498</v>
      </c>
      <c r="V155" s="34">
        <f>1*1600+1*750</f>
        <v>2350</v>
      </c>
      <c r="W155" s="34">
        <v>1</v>
      </c>
      <c r="X155" s="37">
        <v>3</v>
      </c>
      <c r="Y155" s="37"/>
      <c r="Z155" s="34"/>
      <c r="AA155" s="34"/>
      <c r="AB155" s="37"/>
      <c r="AC155" s="34"/>
      <c r="AD155" s="37">
        <v>8</v>
      </c>
      <c r="AE155" s="34"/>
      <c r="AF155" s="34">
        <v>8</v>
      </c>
      <c r="AG155" s="37" t="s">
        <v>1499</v>
      </c>
      <c r="AH155" s="34">
        <f>8*380</f>
        <v>3040</v>
      </c>
    </row>
    <row r="156" spans="1:34" ht="255" x14ac:dyDescent="0.25">
      <c r="A156" s="34"/>
      <c r="B156" s="34">
        <v>147</v>
      </c>
      <c r="C156" s="34" t="s">
        <v>1500</v>
      </c>
      <c r="D156" s="39" t="s">
        <v>1501</v>
      </c>
      <c r="E156" s="39"/>
      <c r="F156" s="39"/>
      <c r="G156" s="39" t="s">
        <v>1089</v>
      </c>
      <c r="H156" s="39" t="s">
        <v>1108</v>
      </c>
      <c r="I156" s="39">
        <v>9</v>
      </c>
      <c r="J156" s="34" t="s">
        <v>1113</v>
      </c>
      <c r="K156" s="39">
        <v>4200</v>
      </c>
      <c r="L156" s="39">
        <v>1100</v>
      </c>
      <c r="M156" s="39">
        <v>0</v>
      </c>
      <c r="N156" s="39"/>
      <c r="O156" s="39"/>
      <c r="P156" s="39"/>
      <c r="Q156" s="34">
        <f t="shared" si="6"/>
        <v>5300</v>
      </c>
      <c r="R156" s="34">
        <f t="shared" si="7"/>
        <v>10600</v>
      </c>
      <c r="S156" s="34">
        <f t="shared" si="8"/>
        <v>15900</v>
      </c>
      <c r="T156" s="37">
        <v>1</v>
      </c>
      <c r="U156" s="34" t="s">
        <v>35</v>
      </c>
      <c r="V156" s="34">
        <v>250</v>
      </c>
      <c r="W156" s="34">
        <v>1</v>
      </c>
      <c r="X156" s="37">
        <v>1</v>
      </c>
      <c r="Y156" s="37"/>
      <c r="Z156" s="34"/>
      <c r="AA156" s="34"/>
      <c r="AB156" s="37"/>
      <c r="AC156" s="34"/>
      <c r="AD156" s="37"/>
      <c r="AE156" s="34"/>
      <c r="AF156" s="34">
        <v>1</v>
      </c>
      <c r="AG156" s="37" t="s">
        <v>1502</v>
      </c>
      <c r="AH156" s="34">
        <v>285</v>
      </c>
    </row>
    <row r="157" spans="1:34" ht="216.75" x14ac:dyDescent="0.25">
      <c r="A157" s="34"/>
      <c r="B157" s="34">
        <v>148</v>
      </c>
      <c r="C157" s="34" t="s">
        <v>1503</v>
      </c>
      <c r="D157" s="39" t="s">
        <v>1504</v>
      </c>
      <c r="E157" s="39"/>
      <c r="F157" s="39"/>
      <c r="G157" s="39" t="s">
        <v>1089</v>
      </c>
      <c r="H157" s="39" t="s">
        <v>1108</v>
      </c>
      <c r="I157" s="39">
        <v>9</v>
      </c>
      <c r="J157" s="34" t="s">
        <v>1113</v>
      </c>
      <c r="K157" s="39">
        <v>24000</v>
      </c>
      <c r="L157" s="39">
        <v>6600</v>
      </c>
      <c r="M157" s="39">
        <f>7*2500</f>
        <v>17500</v>
      </c>
      <c r="N157" s="39"/>
      <c r="O157" s="39">
        <v>3000</v>
      </c>
      <c r="P157" s="39"/>
      <c r="Q157" s="34">
        <f t="shared" si="6"/>
        <v>51100</v>
      </c>
      <c r="R157" s="34">
        <f t="shared" si="7"/>
        <v>102200</v>
      </c>
      <c r="S157" s="34">
        <f t="shared" si="8"/>
        <v>153300</v>
      </c>
      <c r="T157" s="37">
        <v>2</v>
      </c>
      <c r="U157" s="34" t="s">
        <v>848</v>
      </c>
      <c r="V157" s="34">
        <f>2*1600</f>
        <v>3200</v>
      </c>
      <c r="W157" s="34">
        <v>1</v>
      </c>
      <c r="X157" s="37">
        <v>1</v>
      </c>
      <c r="Y157" s="37"/>
      <c r="Z157" s="34"/>
      <c r="AA157" s="34"/>
      <c r="AB157" s="37"/>
      <c r="AC157" s="34"/>
      <c r="AD157" s="37">
        <v>7</v>
      </c>
      <c r="AE157" s="34"/>
      <c r="AF157" s="34">
        <v>3</v>
      </c>
      <c r="AG157" s="37" t="s">
        <v>916</v>
      </c>
      <c r="AH157" s="34">
        <f>3*750</f>
        <v>2250</v>
      </c>
    </row>
    <row r="158" spans="1:34" ht="357" x14ac:dyDescent="0.25">
      <c r="A158" s="34"/>
      <c r="B158" s="34">
        <v>149</v>
      </c>
      <c r="C158" s="34" t="s">
        <v>1505</v>
      </c>
      <c r="D158" s="39" t="s">
        <v>1501</v>
      </c>
      <c r="E158" s="39"/>
      <c r="F158" s="39"/>
      <c r="G158" s="39" t="s">
        <v>1089</v>
      </c>
      <c r="H158" s="39" t="s">
        <v>1108</v>
      </c>
      <c r="I158" s="39">
        <v>9</v>
      </c>
      <c r="J158" s="34" t="s">
        <v>1113</v>
      </c>
      <c r="K158" s="39">
        <v>12000</v>
      </c>
      <c r="L158" s="39">
        <v>700</v>
      </c>
      <c r="M158" s="39">
        <v>10000</v>
      </c>
      <c r="N158" s="39"/>
      <c r="O158" s="39">
        <v>3000</v>
      </c>
      <c r="P158" s="39"/>
      <c r="Q158" s="34">
        <f t="shared" si="6"/>
        <v>25700</v>
      </c>
      <c r="R158" s="34">
        <f t="shared" si="7"/>
        <v>51400</v>
      </c>
      <c r="S158" s="34">
        <f t="shared" si="8"/>
        <v>77100</v>
      </c>
      <c r="T158" s="37">
        <v>1</v>
      </c>
      <c r="U158" s="34" t="s">
        <v>162</v>
      </c>
      <c r="V158" s="34">
        <v>2000</v>
      </c>
      <c r="W158" s="34">
        <v>1</v>
      </c>
      <c r="X158" s="37">
        <v>1</v>
      </c>
      <c r="Y158" s="37"/>
      <c r="Z158" s="34"/>
      <c r="AA158" s="34"/>
      <c r="AB158" s="37"/>
      <c r="AC158" s="34"/>
      <c r="AD158" s="37">
        <v>4</v>
      </c>
      <c r="AE158" s="34"/>
      <c r="AF158" s="34">
        <v>1</v>
      </c>
      <c r="AG158" s="37" t="s">
        <v>143</v>
      </c>
      <c r="AH158" s="34">
        <v>100</v>
      </c>
    </row>
    <row r="159" spans="1:34" ht="318.75" x14ac:dyDescent="0.25">
      <c r="A159" s="34"/>
      <c r="B159" s="34">
        <v>150</v>
      </c>
      <c r="C159" s="34" t="s">
        <v>1506</v>
      </c>
      <c r="D159" s="39" t="s">
        <v>1507</v>
      </c>
      <c r="E159" s="39"/>
      <c r="F159" s="39"/>
      <c r="G159" s="39" t="s">
        <v>1089</v>
      </c>
      <c r="H159" s="39" t="s">
        <v>1108</v>
      </c>
      <c r="I159" s="39">
        <v>9</v>
      </c>
      <c r="J159" s="34" t="s">
        <v>1113</v>
      </c>
      <c r="K159" s="39">
        <v>12000</v>
      </c>
      <c r="L159" s="39">
        <v>5500</v>
      </c>
      <c r="M159" s="39">
        <v>10000</v>
      </c>
      <c r="N159" s="39"/>
      <c r="O159" s="39">
        <v>700</v>
      </c>
      <c r="P159" s="39"/>
      <c r="Q159" s="34">
        <f t="shared" si="6"/>
        <v>28200</v>
      </c>
      <c r="R159" s="34">
        <f t="shared" si="7"/>
        <v>56400</v>
      </c>
      <c r="S159" s="34">
        <f t="shared" si="8"/>
        <v>84600</v>
      </c>
      <c r="T159" s="37">
        <v>1</v>
      </c>
      <c r="U159" s="34" t="s">
        <v>166</v>
      </c>
      <c r="V159" s="34">
        <v>1250</v>
      </c>
      <c r="W159" s="34">
        <v>1</v>
      </c>
      <c r="X159" s="37">
        <v>1</v>
      </c>
      <c r="Y159" s="37"/>
      <c r="Z159" s="34"/>
      <c r="AA159" s="34"/>
      <c r="AB159" s="37"/>
      <c r="AC159" s="34"/>
      <c r="AD159" s="37">
        <v>4</v>
      </c>
      <c r="AE159" s="34"/>
      <c r="AF159" s="34">
        <v>3</v>
      </c>
      <c r="AG159" s="37" t="s">
        <v>1508</v>
      </c>
      <c r="AH159" s="34">
        <f>2*650+250</f>
        <v>1550</v>
      </c>
    </row>
    <row r="160" spans="1:34" ht="280.5" x14ac:dyDescent="0.25">
      <c r="A160" s="34"/>
      <c r="B160" s="34">
        <v>151</v>
      </c>
      <c r="C160" s="34" t="s">
        <v>1509</v>
      </c>
      <c r="D160" s="36" t="s">
        <v>1501</v>
      </c>
      <c r="E160" s="36"/>
      <c r="F160" s="36"/>
      <c r="G160" s="39" t="s">
        <v>1089</v>
      </c>
      <c r="H160" s="39" t="s">
        <v>1108</v>
      </c>
      <c r="I160" s="36">
        <v>9</v>
      </c>
      <c r="J160" s="34" t="s">
        <v>1113</v>
      </c>
      <c r="K160" s="39"/>
      <c r="L160" s="36">
        <f>4400+800</f>
        <v>5200</v>
      </c>
      <c r="M160" s="39"/>
      <c r="N160" s="39"/>
      <c r="O160" s="39"/>
      <c r="P160" s="39"/>
      <c r="Q160" s="34">
        <f t="shared" si="6"/>
        <v>5200</v>
      </c>
      <c r="R160" s="34">
        <f t="shared" si="7"/>
        <v>10400</v>
      </c>
      <c r="S160" s="34">
        <f t="shared" si="8"/>
        <v>15600</v>
      </c>
      <c r="T160" s="37"/>
      <c r="U160" s="34"/>
      <c r="V160" s="34"/>
      <c r="W160" s="34" t="s">
        <v>408</v>
      </c>
      <c r="X160" s="37"/>
      <c r="Y160" s="37"/>
      <c r="Z160" s="34"/>
      <c r="AA160" s="34"/>
      <c r="AB160" s="37"/>
      <c r="AC160" s="34"/>
      <c r="AD160" s="37"/>
      <c r="AE160" s="34"/>
      <c r="AF160" s="34">
        <v>2</v>
      </c>
      <c r="AG160" s="37" t="s">
        <v>173</v>
      </c>
      <c r="AH160" s="34">
        <f>2*380</f>
        <v>760</v>
      </c>
    </row>
    <row r="161" spans="1:34" ht="204" x14ac:dyDescent="0.25">
      <c r="A161" s="34"/>
      <c r="B161" s="34">
        <v>152</v>
      </c>
      <c r="C161" s="34" t="s">
        <v>1510</v>
      </c>
      <c r="D161" s="36" t="s">
        <v>1511</v>
      </c>
      <c r="E161" s="36"/>
      <c r="F161" s="36"/>
      <c r="G161" s="39" t="s">
        <v>1085</v>
      </c>
      <c r="H161" s="39" t="s">
        <v>1108</v>
      </c>
      <c r="I161" s="36" t="s">
        <v>408</v>
      </c>
      <c r="J161" s="34" t="s">
        <v>1113</v>
      </c>
      <c r="K161" s="36">
        <v>3300</v>
      </c>
      <c r="L161" s="36">
        <v>700</v>
      </c>
      <c r="M161" s="36">
        <v>2500</v>
      </c>
      <c r="N161" s="36"/>
      <c r="O161" s="36">
        <v>3000</v>
      </c>
      <c r="P161" s="36"/>
      <c r="Q161" s="34">
        <f t="shared" si="6"/>
        <v>9500</v>
      </c>
      <c r="R161" s="34">
        <f t="shared" si="7"/>
        <v>19000</v>
      </c>
      <c r="S161" s="34">
        <f t="shared" si="8"/>
        <v>28500</v>
      </c>
      <c r="T161" s="37">
        <v>1</v>
      </c>
      <c r="U161" s="34" t="s">
        <v>143</v>
      </c>
      <c r="V161" s="34">
        <v>100</v>
      </c>
      <c r="W161" s="34">
        <v>1</v>
      </c>
      <c r="X161" s="37">
        <v>1</v>
      </c>
      <c r="Y161" s="37"/>
      <c r="Z161" s="34"/>
      <c r="AA161" s="34"/>
      <c r="AB161" s="37"/>
      <c r="AC161" s="34"/>
      <c r="AD161" s="37">
        <v>1</v>
      </c>
      <c r="AE161" s="34"/>
      <c r="AF161" s="34">
        <v>1</v>
      </c>
      <c r="AG161" s="37" t="s">
        <v>1512</v>
      </c>
      <c r="AH161" s="34">
        <v>210</v>
      </c>
    </row>
    <row r="162" spans="1:34" ht="216.75" x14ac:dyDescent="0.25">
      <c r="A162" s="34"/>
      <c r="B162" s="34">
        <v>153</v>
      </c>
      <c r="C162" s="34" t="s">
        <v>1513</v>
      </c>
      <c r="D162" s="36" t="s">
        <v>1514</v>
      </c>
      <c r="E162" s="36" t="s">
        <v>1238</v>
      </c>
      <c r="F162" s="36">
        <v>5</v>
      </c>
      <c r="G162" s="39" t="s">
        <v>1086</v>
      </c>
      <c r="H162" s="39" t="s">
        <v>1108</v>
      </c>
      <c r="I162" s="36">
        <v>6</v>
      </c>
      <c r="J162" s="34" t="s">
        <v>1113</v>
      </c>
      <c r="K162" s="36">
        <v>4200</v>
      </c>
      <c r="L162" s="36">
        <v>700</v>
      </c>
      <c r="M162" s="36">
        <v>2500</v>
      </c>
      <c r="N162" s="36"/>
      <c r="O162" s="36">
        <v>3000</v>
      </c>
      <c r="P162" s="36"/>
      <c r="Q162" s="34">
        <f t="shared" si="6"/>
        <v>10400</v>
      </c>
      <c r="R162" s="34">
        <f t="shared" si="7"/>
        <v>20800</v>
      </c>
      <c r="S162" s="34">
        <f t="shared" si="8"/>
        <v>31200</v>
      </c>
      <c r="T162" s="37">
        <v>1</v>
      </c>
      <c r="U162" s="34" t="s">
        <v>35</v>
      </c>
      <c r="V162" s="34">
        <v>250</v>
      </c>
      <c r="W162" s="34">
        <v>1</v>
      </c>
      <c r="X162" s="37">
        <v>1</v>
      </c>
      <c r="Y162" s="37" t="s">
        <v>1181</v>
      </c>
      <c r="Z162" s="34"/>
      <c r="AA162" s="34"/>
      <c r="AB162" s="37"/>
      <c r="AC162" s="34"/>
      <c r="AD162" s="37">
        <v>1</v>
      </c>
      <c r="AE162" s="34"/>
      <c r="AF162" s="34">
        <v>1</v>
      </c>
      <c r="AG162" s="37" t="s">
        <v>143</v>
      </c>
      <c r="AH162" s="34">
        <v>100</v>
      </c>
    </row>
    <row r="163" spans="1:34" ht="165.75" x14ac:dyDescent="0.25">
      <c r="A163" s="34"/>
      <c r="B163" s="34">
        <v>154</v>
      </c>
      <c r="C163" s="34" t="s">
        <v>1515</v>
      </c>
      <c r="D163" s="36" t="s">
        <v>1516</v>
      </c>
      <c r="E163" s="36"/>
      <c r="F163" s="36"/>
      <c r="G163" s="39" t="s">
        <v>1086</v>
      </c>
      <c r="H163" s="39" t="s">
        <v>1108</v>
      </c>
      <c r="I163" s="36">
        <v>9</v>
      </c>
      <c r="J163" s="34" t="s">
        <v>1113</v>
      </c>
      <c r="K163" s="35">
        <v>4200</v>
      </c>
      <c r="L163" s="35">
        <v>1100</v>
      </c>
      <c r="M163" s="35">
        <v>2500</v>
      </c>
      <c r="N163" s="35"/>
      <c r="O163" s="35">
        <v>700</v>
      </c>
      <c r="P163" s="35"/>
      <c r="Q163" s="34">
        <f t="shared" si="6"/>
        <v>8500</v>
      </c>
      <c r="R163" s="34">
        <f t="shared" si="7"/>
        <v>17000</v>
      </c>
      <c r="S163" s="34">
        <f t="shared" si="8"/>
        <v>25500</v>
      </c>
      <c r="T163" s="37">
        <v>1</v>
      </c>
      <c r="U163" s="34" t="s">
        <v>35</v>
      </c>
      <c r="V163" s="34">
        <v>250</v>
      </c>
      <c r="W163" s="34">
        <v>1</v>
      </c>
      <c r="X163" s="37">
        <v>1</v>
      </c>
      <c r="Y163" s="37"/>
      <c r="Z163" s="34"/>
      <c r="AA163" s="34"/>
      <c r="AB163" s="37"/>
      <c r="AC163" s="34"/>
      <c r="AD163" s="37">
        <v>1</v>
      </c>
      <c r="AE163" s="34"/>
      <c r="AF163" s="34">
        <v>1</v>
      </c>
      <c r="AG163" s="37" t="s">
        <v>86</v>
      </c>
      <c r="AH163" s="34">
        <v>125</v>
      </c>
    </row>
    <row r="164" spans="1:34" ht="178.5" x14ac:dyDescent="0.25">
      <c r="A164" s="34"/>
      <c r="B164" s="34">
        <v>155</v>
      </c>
      <c r="C164" s="34" t="s">
        <v>1517</v>
      </c>
      <c r="D164" s="36" t="s">
        <v>1518</v>
      </c>
      <c r="E164" s="36"/>
      <c r="F164" s="36"/>
      <c r="G164" s="39" t="s">
        <v>1086</v>
      </c>
      <c r="H164" s="39" t="s">
        <v>1108</v>
      </c>
      <c r="I164" s="36">
        <v>9</v>
      </c>
      <c r="J164" s="34" t="s">
        <v>1113</v>
      </c>
      <c r="K164" s="36">
        <v>4200</v>
      </c>
      <c r="L164" s="39"/>
      <c r="M164" s="39">
        <v>2500</v>
      </c>
      <c r="N164" s="39"/>
      <c r="O164" s="39">
        <v>700</v>
      </c>
      <c r="P164" s="39"/>
      <c r="Q164" s="34">
        <f t="shared" si="6"/>
        <v>7400</v>
      </c>
      <c r="R164" s="34">
        <f t="shared" si="7"/>
        <v>14800</v>
      </c>
      <c r="S164" s="34">
        <f t="shared" si="8"/>
        <v>22200</v>
      </c>
      <c r="T164" s="37">
        <v>1</v>
      </c>
      <c r="U164" s="34" t="s">
        <v>27</v>
      </c>
      <c r="V164" s="34">
        <v>500</v>
      </c>
      <c r="W164" s="34">
        <v>1</v>
      </c>
      <c r="X164" s="37">
        <v>1</v>
      </c>
      <c r="Y164" s="37"/>
      <c r="Z164" s="34"/>
      <c r="AA164" s="34"/>
      <c r="AB164" s="37"/>
      <c r="AC164" s="34"/>
      <c r="AD164" s="37">
        <v>1</v>
      </c>
      <c r="AE164" s="34"/>
      <c r="AF164" s="34"/>
      <c r="AG164" s="45"/>
      <c r="AH164" s="34"/>
    </row>
    <row r="165" spans="1:34" ht="229.5" x14ac:dyDescent="0.25">
      <c r="A165" s="34"/>
      <c r="B165" s="34" t="s">
        <v>1519</v>
      </c>
      <c r="C165" s="34" t="s">
        <v>1520</v>
      </c>
      <c r="D165" s="36" t="s">
        <v>1518</v>
      </c>
      <c r="E165" s="36"/>
      <c r="F165" s="36"/>
      <c r="G165" s="39" t="s">
        <v>1086</v>
      </c>
      <c r="H165" s="39" t="s">
        <v>1108</v>
      </c>
      <c r="I165" s="36">
        <v>9</v>
      </c>
      <c r="J165" s="34" t="s">
        <v>1113</v>
      </c>
      <c r="K165" s="36"/>
      <c r="L165" s="39">
        <v>1700</v>
      </c>
      <c r="M165" s="39"/>
      <c r="N165" s="39"/>
      <c r="O165" s="39"/>
      <c r="P165" s="39"/>
      <c r="Q165" s="34">
        <f t="shared" si="6"/>
        <v>1700</v>
      </c>
      <c r="R165" s="34">
        <f t="shared" si="7"/>
        <v>3400</v>
      </c>
      <c r="S165" s="34">
        <f t="shared" si="8"/>
        <v>5100</v>
      </c>
      <c r="T165" s="37"/>
      <c r="U165" s="34"/>
      <c r="V165" s="34"/>
      <c r="W165" s="34"/>
      <c r="X165" s="37"/>
      <c r="Y165" s="37"/>
      <c r="Z165" s="34"/>
      <c r="AA165" s="34"/>
      <c r="AB165" s="37"/>
      <c r="AC165" s="34"/>
      <c r="AD165" s="37"/>
      <c r="AE165" s="34"/>
      <c r="AF165" s="34">
        <v>1</v>
      </c>
      <c r="AG165" s="45">
        <v>62.5</v>
      </c>
      <c r="AH165" s="34">
        <v>63</v>
      </c>
    </row>
    <row r="166" spans="1:34" ht="242.25" x14ac:dyDescent="0.25">
      <c r="A166" s="34"/>
      <c r="B166" s="34">
        <v>156</v>
      </c>
      <c r="C166" s="34" t="s">
        <v>1521</v>
      </c>
      <c r="D166" s="36" t="s">
        <v>1522</v>
      </c>
      <c r="E166" s="36"/>
      <c r="F166" s="36"/>
      <c r="G166" s="39" t="s">
        <v>1086</v>
      </c>
      <c r="H166" s="39" t="s">
        <v>1123</v>
      </c>
      <c r="I166" s="36">
        <v>9</v>
      </c>
      <c r="J166" s="34" t="s">
        <v>1113</v>
      </c>
      <c r="K166" s="36">
        <v>4200</v>
      </c>
      <c r="L166" s="36">
        <v>2900</v>
      </c>
      <c r="M166" s="36">
        <v>2500</v>
      </c>
      <c r="N166" s="36"/>
      <c r="O166" s="36">
        <v>700</v>
      </c>
      <c r="P166" s="36">
        <v>1000</v>
      </c>
      <c r="Q166" s="34">
        <f t="shared" si="6"/>
        <v>11300</v>
      </c>
      <c r="R166" s="34">
        <f t="shared" si="7"/>
        <v>22600</v>
      </c>
      <c r="S166" s="34">
        <f t="shared" si="8"/>
        <v>33900</v>
      </c>
      <c r="T166" s="37">
        <v>1</v>
      </c>
      <c r="U166" s="34" t="s">
        <v>35</v>
      </c>
      <c r="V166" s="34">
        <v>250</v>
      </c>
      <c r="W166" s="34">
        <v>1</v>
      </c>
      <c r="X166" s="37">
        <v>1</v>
      </c>
      <c r="Y166" s="37"/>
      <c r="Z166" s="34"/>
      <c r="AA166" s="34"/>
      <c r="AB166" s="37"/>
      <c r="AC166" s="34"/>
      <c r="AD166" s="37">
        <v>2</v>
      </c>
      <c r="AE166" s="34"/>
      <c r="AF166" s="34">
        <v>3</v>
      </c>
      <c r="AG166" s="37" t="s">
        <v>1523</v>
      </c>
      <c r="AH166" s="34">
        <f>250+82.5</f>
        <v>332.5</v>
      </c>
    </row>
    <row r="167" spans="1:34" ht="318.75" x14ac:dyDescent="0.25">
      <c r="A167" s="34"/>
      <c r="B167" s="34">
        <v>157</v>
      </c>
      <c r="C167" s="34" t="s">
        <v>1524</v>
      </c>
      <c r="D167" s="36" t="s">
        <v>1525</v>
      </c>
      <c r="E167" s="36"/>
      <c r="F167" s="36"/>
      <c r="G167" s="39" t="s">
        <v>1089</v>
      </c>
      <c r="H167" s="39" t="s">
        <v>1108</v>
      </c>
      <c r="I167" s="36">
        <v>11</v>
      </c>
      <c r="J167" s="34" t="s">
        <v>1113</v>
      </c>
      <c r="K167" s="36">
        <v>4200</v>
      </c>
      <c r="L167" s="36">
        <v>1100</v>
      </c>
      <c r="M167" s="36">
        <v>5000</v>
      </c>
      <c r="N167" s="36"/>
      <c r="O167" s="36">
        <v>3000</v>
      </c>
      <c r="P167" s="36"/>
      <c r="Q167" s="34">
        <f t="shared" si="6"/>
        <v>13300</v>
      </c>
      <c r="R167" s="34">
        <f t="shared" si="7"/>
        <v>26600</v>
      </c>
      <c r="S167" s="34">
        <f t="shared" si="8"/>
        <v>39900</v>
      </c>
      <c r="T167" s="37">
        <v>1</v>
      </c>
      <c r="U167" s="34" t="s">
        <v>27</v>
      </c>
      <c r="V167" s="34">
        <v>500</v>
      </c>
      <c r="W167" s="34">
        <v>1</v>
      </c>
      <c r="X167" s="37">
        <v>1</v>
      </c>
      <c r="Y167" s="37"/>
      <c r="Z167" s="34"/>
      <c r="AA167" s="34"/>
      <c r="AB167" s="37"/>
      <c r="AC167" s="34"/>
      <c r="AD167" s="37">
        <v>2</v>
      </c>
      <c r="AE167" s="34"/>
      <c r="AF167" s="34">
        <v>1</v>
      </c>
      <c r="AG167" s="37" t="s">
        <v>27</v>
      </c>
      <c r="AH167" s="34">
        <v>500</v>
      </c>
    </row>
    <row r="168" spans="1:34" ht="280.5" x14ac:dyDescent="0.25">
      <c r="A168" s="34"/>
      <c r="B168" s="34">
        <v>158</v>
      </c>
      <c r="C168" s="34" t="s">
        <v>1526</v>
      </c>
      <c r="D168" s="36" t="s">
        <v>1527</v>
      </c>
      <c r="E168" s="36"/>
      <c r="F168" s="36"/>
      <c r="G168" s="39" t="s">
        <v>1089</v>
      </c>
      <c r="H168" s="39" t="s">
        <v>1108</v>
      </c>
      <c r="I168" s="36">
        <v>11</v>
      </c>
      <c r="J168" s="34" t="s">
        <v>1113</v>
      </c>
      <c r="K168" s="36">
        <v>5800</v>
      </c>
      <c r="L168" s="36">
        <v>1100</v>
      </c>
      <c r="M168" s="36">
        <v>5000</v>
      </c>
      <c r="N168" s="36"/>
      <c r="O168" s="36">
        <v>3000</v>
      </c>
      <c r="P168" s="36"/>
      <c r="Q168" s="34">
        <f t="shared" si="6"/>
        <v>14900</v>
      </c>
      <c r="R168" s="34">
        <f t="shared" si="7"/>
        <v>29800</v>
      </c>
      <c r="S168" s="34">
        <f t="shared" si="8"/>
        <v>44700</v>
      </c>
      <c r="T168" s="37">
        <v>1</v>
      </c>
      <c r="U168" s="34" t="s">
        <v>295</v>
      </c>
      <c r="V168" s="34">
        <v>750</v>
      </c>
      <c r="W168" s="34">
        <v>1</v>
      </c>
      <c r="X168" s="37">
        <v>1</v>
      </c>
      <c r="Y168" s="37"/>
      <c r="Z168" s="34"/>
      <c r="AA168" s="34"/>
      <c r="AB168" s="37"/>
      <c r="AC168" s="34"/>
      <c r="AD168" s="37">
        <v>2</v>
      </c>
      <c r="AE168" s="34"/>
      <c r="AF168" s="34">
        <v>1</v>
      </c>
      <c r="AG168" s="37" t="s">
        <v>27</v>
      </c>
      <c r="AH168" s="34">
        <v>500</v>
      </c>
    </row>
    <row r="169" spans="1:34" ht="293.25" x14ac:dyDescent="0.25">
      <c r="A169" s="34"/>
      <c r="B169" s="34">
        <v>159</v>
      </c>
      <c r="C169" s="34" t="s">
        <v>1528</v>
      </c>
      <c r="D169" s="36" t="s">
        <v>1529</v>
      </c>
      <c r="E169" s="36"/>
      <c r="F169" s="36"/>
      <c r="G169" s="36" t="s">
        <v>1168</v>
      </c>
      <c r="H169" s="36" t="s">
        <v>1108</v>
      </c>
      <c r="I169" s="36">
        <v>11</v>
      </c>
      <c r="J169" s="34" t="s">
        <v>1113</v>
      </c>
      <c r="K169" s="36">
        <v>12000</v>
      </c>
      <c r="L169" s="36">
        <v>4400</v>
      </c>
      <c r="M169" s="36">
        <v>5000</v>
      </c>
      <c r="N169" s="36"/>
      <c r="O169" s="36">
        <v>3000</v>
      </c>
      <c r="P169" s="36"/>
      <c r="Q169" s="34">
        <f t="shared" si="6"/>
        <v>24400</v>
      </c>
      <c r="R169" s="34">
        <f t="shared" si="7"/>
        <v>48800</v>
      </c>
      <c r="S169" s="34">
        <f t="shared" si="8"/>
        <v>73200</v>
      </c>
      <c r="T169" s="37">
        <v>1</v>
      </c>
      <c r="U169" s="34" t="s">
        <v>101</v>
      </c>
      <c r="V169" s="34">
        <v>1500</v>
      </c>
      <c r="W169" s="34">
        <v>1</v>
      </c>
      <c r="X169" s="37">
        <v>1</v>
      </c>
      <c r="Y169" s="37"/>
      <c r="Z169" s="34"/>
      <c r="AA169" s="34"/>
      <c r="AB169" s="37"/>
      <c r="AC169" s="34"/>
      <c r="AD169" s="37">
        <v>2</v>
      </c>
      <c r="AE169" s="34"/>
      <c r="AF169" s="34">
        <v>2</v>
      </c>
      <c r="AG169" s="37" t="s">
        <v>151</v>
      </c>
      <c r="AH169" s="34">
        <f>2*750</f>
        <v>1500</v>
      </c>
    </row>
    <row r="170" spans="1:34" ht="331.5" x14ac:dyDescent="0.25">
      <c r="A170" s="34"/>
      <c r="B170" s="34">
        <v>160</v>
      </c>
      <c r="C170" s="34" t="s">
        <v>1530</v>
      </c>
      <c r="D170" s="36" t="s">
        <v>1531</v>
      </c>
      <c r="E170" s="36"/>
      <c r="F170" s="36"/>
      <c r="G170" s="39" t="s">
        <v>1089</v>
      </c>
      <c r="H170" s="39" t="s">
        <v>1108</v>
      </c>
      <c r="I170" s="36">
        <v>11</v>
      </c>
      <c r="J170" s="34" t="s">
        <v>1113</v>
      </c>
      <c r="K170" s="36">
        <v>5800</v>
      </c>
      <c r="L170" s="36">
        <v>2200</v>
      </c>
      <c r="M170" s="36">
        <v>10000</v>
      </c>
      <c r="N170" s="36"/>
      <c r="O170" s="36">
        <v>3000</v>
      </c>
      <c r="P170" s="36"/>
      <c r="Q170" s="34">
        <f t="shared" si="6"/>
        <v>21000</v>
      </c>
      <c r="R170" s="34">
        <f t="shared" si="7"/>
        <v>42000</v>
      </c>
      <c r="S170" s="34">
        <f t="shared" si="8"/>
        <v>63000</v>
      </c>
      <c r="T170" s="37">
        <v>1</v>
      </c>
      <c r="U170" s="34" t="s">
        <v>128</v>
      </c>
      <c r="V170" s="34">
        <v>630</v>
      </c>
      <c r="W170" s="34">
        <v>1</v>
      </c>
      <c r="X170" s="37">
        <v>1</v>
      </c>
      <c r="Y170" s="37"/>
      <c r="Z170" s="34"/>
      <c r="AA170" s="34"/>
      <c r="AB170" s="37"/>
      <c r="AC170" s="34"/>
      <c r="AD170" s="37">
        <v>4</v>
      </c>
      <c r="AE170" s="34"/>
      <c r="AF170" s="34">
        <v>2</v>
      </c>
      <c r="AG170" s="37" t="s">
        <v>1068</v>
      </c>
      <c r="AH170" s="34">
        <v>640</v>
      </c>
    </row>
    <row r="171" spans="1:34" ht="293.25" x14ac:dyDescent="0.25">
      <c r="A171" s="34"/>
      <c r="B171" s="34">
        <v>161</v>
      </c>
      <c r="C171" s="34" t="s">
        <v>1532</v>
      </c>
      <c r="D171" s="36" t="s">
        <v>1533</v>
      </c>
      <c r="E171" s="36"/>
      <c r="F171" s="36"/>
      <c r="G171" s="39" t="s">
        <v>1089</v>
      </c>
      <c r="H171" s="39" t="s">
        <v>1123</v>
      </c>
      <c r="I171" s="36">
        <v>8</v>
      </c>
      <c r="J171" s="34" t="s">
        <v>1113</v>
      </c>
      <c r="K171" s="36">
        <v>4200</v>
      </c>
      <c r="L171" s="39"/>
      <c r="M171" s="36">
        <v>2500</v>
      </c>
      <c r="N171" s="36"/>
      <c r="O171" s="36">
        <v>700</v>
      </c>
      <c r="P171" s="36"/>
      <c r="Q171" s="34">
        <f t="shared" si="6"/>
        <v>7400</v>
      </c>
      <c r="R171" s="34">
        <f t="shared" si="7"/>
        <v>14800</v>
      </c>
      <c r="S171" s="34">
        <f t="shared" si="8"/>
        <v>22200</v>
      </c>
      <c r="T171" s="37">
        <v>1</v>
      </c>
      <c r="U171" s="34" t="s">
        <v>35</v>
      </c>
      <c r="V171" s="34">
        <v>250</v>
      </c>
      <c r="W171" s="34">
        <v>1</v>
      </c>
      <c r="X171" s="37">
        <v>1</v>
      </c>
      <c r="Y171" s="37"/>
      <c r="Z171" s="34"/>
      <c r="AA171" s="34"/>
      <c r="AB171" s="37"/>
      <c r="AC171" s="34"/>
      <c r="AD171" s="37">
        <v>1</v>
      </c>
      <c r="AE171" s="34"/>
      <c r="AF171" s="34"/>
      <c r="AG171" s="37"/>
      <c r="AH171" s="34"/>
    </row>
    <row r="172" spans="1:34" ht="242.25" x14ac:dyDescent="0.25">
      <c r="A172" s="34"/>
      <c r="B172" s="34">
        <v>162</v>
      </c>
      <c r="C172" s="34" t="s">
        <v>1534</v>
      </c>
      <c r="D172" s="36" t="s">
        <v>1535</v>
      </c>
      <c r="E172" s="36"/>
      <c r="F172" s="36"/>
      <c r="G172" s="39" t="s">
        <v>1089</v>
      </c>
      <c r="H172" s="39" t="s">
        <v>1108</v>
      </c>
      <c r="I172" s="36">
        <v>9</v>
      </c>
      <c r="J172" s="34" t="s">
        <v>1113</v>
      </c>
      <c r="K172" s="36">
        <v>24000</v>
      </c>
      <c r="L172" s="39">
        <f>2*5700+2200</f>
        <v>13600</v>
      </c>
      <c r="M172" s="36">
        <v>12500</v>
      </c>
      <c r="N172" s="36"/>
      <c r="O172" s="36">
        <v>700</v>
      </c>
      <c r="P172" s="36"/>
      <c r="Q172" s="34">
        <f t="shared" si="6"/>
        <v>50800</v>
      </c>
      <c r="R172" s="34">
        <f t="shared" si="7"/>
        <v>101600</v>
      </c>
      <c r="S172" s="34">
        <f t="shared" si="8"/>
        <v>152400</v>
      </c>
      <c r="T172" s="37">
        <v>2</v>
      </c>
      <c r="U172" s="34" t="s">
        <v>1536</v>
      </c>
      <c r="V172" s="34">
        <v>7000</v>
      </c>
      <c r="W172" s="34">
        <v>1</v>
      </c>
      <c r="X172" s="37">
        <v>1</v>
      </c>
      <c r="Y172" s="37"/>
      <c r="Z172" s="34"/>
      <c r="AA172" s="34"/>
      <c r="AB172" s="37"/>
      <c r="AC172" s="34"/>
      <c r="AD172" s="37">
        <v>4</v>
      </c>
      <c r="AE172" s="34"/>
      <c r="AF172" s="34">
        <v>4</v>
      </c>
      <c r="AG172" s="37" t="s">
        <v>1537</v>
      </c>
      <c r="AH172" s="34">
        <f>2020+1000</f>
        <v>3020</v>
      </c>
    </row>
    <row r="173" spans="1:34" ht="318.75" x14ac:dyDescent="0.25">
      <c r="A173" s="34"/>
      <c r="B173" s="34">
        <v>163</v>
      </c>
      <c r="C173" s="34" t="s">
        <v>1538</v>
      </c>
      <c r="D173" s="36" t="s">
        <v>1539</v>
      </c>
      <c r="E173" s="36"/>
      <c r="F173" s="36"/>
      <c r="G173" s="36" t="s">
        <v>1168</v>
      </c>
      <c r="H173" s="36" t="s">
        <v>1108</v>
      </c>
      <c r="I173" s="36">
        <v>11</v>
      </c>
      <c r="J173" s="34" t="s">
        <v>1113</v>
      </c>
      <c r="K173" s="46">
        <v>24000</v>
      </c>
      <c r="L173" s="39">
        <f>3*5700</f>
        <v>17100</v>
      </c>
      <c r="M173" s="36">
        <v>10000</v>
      </c>
      <c r="N173" s="36"/>
      <c r="O173" s="36">
        <v>3000</v>
      </c>
      <c r="P173" s="36"/>
      <c r="Q173" s="34">
        <f t="shared" si="6"/>
        <v>54100</v>
      </c>
      <c r="R173" s="34">
        <f t="shared" si="7"/>
        <v>108200</v>
      </c>
      <c r="S173" s="34">
        <f t="shared" si="8"/>
        <v>162300</v>
      </c>
      <c r="T173" s="37">
        <v>2</v>
      </c>
      <c r="U173" s="34" t="s">
        <v>56</v>
      </c>
      <c r="V173" s="34">
        <v>2500</v>
      </c>
      <c r="W173" s="34">
        <v>1</v>
      </c>
      <c r="X173" s="37">
        <v>1</v>
      </c>
      <c r="Y173" s="37"/>
      <c r="Z173" s="34"/>
      <c r="AA173" s="34"/>
      <c r="AB173" s="37"/>
      <c r="AC173" s="34"/>
      <c r="AD173" s="37">
        <v>4</v>
      </c>
      <c r="AE173" s="34"/>
      <c r="AF173" s="34">
        <v>3</v>
      </c>
      <c r="AG173" s="37" t="s">
        <v>1540</v>
      </c>
      <c r="AH173" s="34">
        <f>3*1250</f>
        <v>3750</v>
      </c>
    </row>
    <row r="174" spans="1:34" ht="165.75" x14ac:dyDescent="0.25">
      <c r="A174" s="34"/>
      <c r="B174" s="34">
        <v>164</v>
      </c>
      <c r="C174" s="34" t="s">
        <v>1541</v>
      </c>
      <c r="D174" s="36" t="s">
        <v>1542</v>
      </c>
      <c r="E174" s="36"/>
      <c r="F174" s="36"/>
      <c r="G174" s="36" t="s">
        <v>1089</v>
      </c>
      <c r="H174" s="36" t="s">
        <v>1108</v>
      </c>
      <c r="I174" s="36">
        <v>8</v>
      </c>
      <c r="J174" s="34" t="s">
        <v>1113</v>
      </c>
      <c r="K174" s="36">
        <v>5800</v>
      </c>
      <c r="L174" s="36">
        <v>2200</v>
      </c>
      <c r="M174" s="36">
        <v>5000</v>
      </c>
      <c r="N174" s="36"/>
      <c r="O174" s="36">
        <v>700</v>
      </c>
      <c r="P174" s="36"/>
      <c r="Q174" s="34">
        <f t="shared" si="6"/>
        <v>13700</v>
      </c>
      <c r="R174" s="34">
        <f t="shared" si="7"/>
        <v>27400</v>
      </c>
      <c r="S174" s="34">
        <f t="shared" si="8"/>
        <v>41100</v>
      </c>
      <c r="T174" s="37">
        <v>1</v>
      </c>
      <c r="U174" s="34" t="s">
        <v>1074</v>
      </c>
      <c r="V174" s="34">
        <v>800</v>
      </c>
      <c r="W174" s="34">
        <v>1</v>
      </c>
      <c r="X174" s="37">
        <v>1</v>
      </c>
      <c r="Y174" s="37"/>
      <c r="Z174" s="34"/>
      <c r="AA174" s="34"/>
      <c r="AB174" s="37"/>
      <c r="AC174" s="34"/>
      <c r="AD174" s="37">
        <v>2</v>
      </c>
      <c r="AE174" s="34"/>
      <c r="AF174" s="34">
        <v>2</v>
      </c>
      <c r="AG174" s="37" t="s">
        <v>1068</v>
      </c>
      <c r="AH174" s="34">
        <v>640</v>
      </c>
    </row>
    <row r="175" spans="1:34" ht="267.75" x14ac:dyDescent="0.25">
      <c r="A175" s="34"/>
      <c r="B175" s="34">
        <v>165</v>
      </c>
      <c r="C175" s="34" t="s">
        <v>1543</v>
      </c>
      <c r="D175" s="39" t="s">
        <v>1544</v>
      </c>
      <c r="E175" s="39"/>
      <c r="F175" s="39"/>
      <c r="G175" s="39" t="s">
        <v>1090</v>
      </c>
      <c r="H175" s="39" t="s">
        <v>1108</v>
      </c>
      <c r="I175" s="39">
        <v>10</v>
      </c>
      <c r="J175" s="34" t="s">
        <v>1113</v>
      </c>
      <c r="K175" s="39">
        <v>4200</v>
      </c>
      <c r="L175" s="39">
        <v>1100</v>
      </c>
      <c r="M175" s="39">
        <v>2500</v>
      </c>
      <c r="N175" s="39"/>
      <c r="O175" s="39">
        <v>700</v>
      </c>
      <c r="P175" s="39">
        <v>1500</v>
      </c>
      <c r="Q175" s="34">
        <f t="shared" si="6"/>
        <v>10000</v>
      </c>
      <c r="R175" s="34">
        <f t="shared" si="7"/>
        <v>20000</v>
      </c>
      <c r="S175" s="34">
        <f t="shared" si="8"/>
        <v>30000</v>
      </c>
      <c r="T175" s="37">
        <v>1</v>
      </c>
      <c r="U175" s="34" t="s">
        <v>35</v>
      </c>
      <c r="V175" s="34">
        <v>250</v>
      </c>
      <c r="W175" s="34">
        <v>1</v>
      </c>
      <c r="X175" s="37">
        <v>1</v>
      </c>
      <c r="Y175" s="37"/>
      <c r="Z175" s="34"/>
      <c r="AA175" s="34"/>
      <c r="AB175" s="37">
        <v>3</v>
      </c>
      <c r="AC175" s="34"/>
      <c r="AD175" s="37">
        <v>3</v>
      </c>
      <c r="AE175" s="34"/>
      <c r="AF175" s="34">
        <v>1</v>
      </c>
      <c r="AG175" s="37" t="s">
        <v>1078</v>
      </c>
      <c r="AH175" s="34">
        <v>180</v>
      </c>
    </row>
    <row r="176" spans="1:34" ht="216.75" x14ac:dyDescent="0.25">
      <c r="A176" s="34"/>
      <c r="B176" s="34">
        <v>166</v>
      </c>
      <c r="C176" s="34" t="s">
        <v>1545</v>
      </c>
      <c r="D176" s="39" t="s">
        <v>1546</v>
      </c>
      <c r="E176" s="39"/>
      <c r="F176" s="39"/>
      <c r="G176" s="39" t="s">
        <v>1090</v>
      </c>
      <c r="H176" s="39" t="s">
        <v>1108</v>
      </c>
      <c r="I176" s="39">
        <v>10</v>
      </c>
      <c r="J176" s="34" t="s">
        <v>1113</v>
      </c>
      <c r="K176" s="39"/>
      <c r="L176" s="39">
        <v>2600</v>
      </c>
      <c r="M176" s="39"/>
      <c r="N176" s="39"/>
      <c r="O176" s="39"/>
      <c r="P176" s="39"/>
      <c r="Q176" s="34">
        <f t="shared" si="6"/>
        <v>2600</v>
      </c>
      <c r="R176" s="34">
        <f t="shared" si="7"/>
        <v>5200</v>
      </c>
      <c r="S176" s="34">
        <f t="shared" si="8"/>
        <v>7800</v>
      </c>
      <c r="T176" s="37"/>
      <c r="U176" s="34"/>
      <c r="V176" s="34"/>
      <c r="W176" s="34"/>
      <c r="X176" s="37"/>
      <c r="Y176" s="37"/>
      <c r="Z176" s="34"/>
      <c r="AA176" s="34"/>
      <c r="AB176" s="37"/>
      <c r="AC176" s="34"/>
      <c r="AD176" s="37"/>
      <c r="AE176" s="34"/>
      <c r="AF176" s="34">
        <v>1</v>
      </c>
      <c r="AG176" s="37" t="s">
        <v>29</v>
      </c>
      <c r="AH176" s="34">
        <v>200</v>
      </c>
    </row>
    <row r="177" spans="1:34" ht="344.25" x14ac:dyDescent="0.25">
      <c r="A177" s="34"/>
      <c r="B177" s="34">
        <v>167</v>
      </c>
      <c r="C177" s="34" t="s">
        <v>1547</v>
      </c>
      <c r="D177" s="39" t="s">
        <v>1548</v>
      </c>
      <c r="E177" s="39"/>
      <c r="F177" s="39"/>
      <c r="G177" s="39" t="s">
        <v>1090</v>
      </c>
      <c r="H177" s="39" t="s">
        <v>1108</v>
      </c>
      <c r="I177" s="39">
        <v>10</v>
      </c>
      <c r="J177" s="34" t="s">
        <v>1113</v>
      </c>
      <c r="K177" s="39">
        <v>4200</v>
      </c>
      <c r="L177" s="39">
        <v>1100</v>
      </c>
      <c r="M177" s="39">
        <v>2500</v>
      </c>
      <c r="N177" s="39"/>
      <c r="O177" s="39">
        <v>700</v>
      </c>
      <c r="P177" s="39"/>
      <c r="Q177" s="34">
        <f t="shared" si="6"/>
        <v>8500</v>
      </c>
      <c r="R177" s="34">
        <f t="shared" si="7"/>
        <v>17000</v>
      </c>
      <c r="S177" s="34">
        <f t="shared" si="8"/>
        <v>25500</v>
      </c>
      <c r="T177" s="37">
        <v>1</v>
      </c>
      <c r="U177" s="34" t="s">
        <v>35</v>
      </c>
      <c r="V177" s="34">
        <v>250</v>
      </c>
      <c r="W177" s="34">
        <v>1</v>
      </c>
      <c r="X177" s="37">
        <v>1</v>
      </c>
      <c r="Y177" s="37"/>
      <c r="Z177" s="34"/>
      <c r="AA177" s="34"/>
      <c r="AB177" s="37"/>
      <c r="AC177" s="34"/>
      <c r="AD177" s="37">
        <v>1</v>
      </c>
      <c r="AE177" s="34"/>
      <c r="AF177" s="34">
        <v>1</v>
      </c>
      <c r="AG177" s="37" t="s">
        <v>1077</v>
      </c>
      <c r="AH177" s="34">
        <v>140</v>
      </c>
    </row>
    <row r="178" spans="1:34" ht="267.75" x14ac:dyDescent="0.25">
      <c r="A178" s="34"/>
      <c r="B178" s="34">
        <v>168</v>
      </c>
      <c r="C178" s="34" t="s">
        <v>1549</v>
      </c>
      <c r="D178" s="39" t="s">
        <v>1550</v>
      </c>
      <c r="E178" s="39"/>
      <c r="F178" s="39"/>
      <c r="G178" s="39" t="s">
        <v>1090</v>
      </c>
      <c r="H178" s="39" t="s">
        <v>1108</v>
      </c>
      <c r="I178" s="39">
        <v>11</v>
      </c>
      <c r="J178" s="34" t="s">
        <v>1113</v>
      </c>
      <c r="K178" s="39">
        <v>4200</v>
      </c>
      <c r="L178" s="39">
        <v>1100</v>
      </c>
      <c r="M178" s="39">
        <v>5000</v>
      </c>
      <c r="N178" s="39"/>
      <c r="O178" s="39">
        <v>700</v>
      </c>
      <c r="P178" s="39"/>
      <c r="Q178" s="34">
        <f t="shared" si="6"/>
        <v>11000</v>
      </c>
      <c r="R178" s="34">
        <f t="shared" si="7"/>
        <v>22000</v>
      </c>
      <c r="S178" s="34">
        <f t="shared" si="8"/>
        <v>33000</v>
      </c>
      <c r="T178" s="37">
        <v>1</v>
      </c>
      <c r="U178" s="34" t="s">
        <v>1069</v>
      </c>
      <c r="V178" s="34">
        <v>400</v>
      </c>
      <c r="W178" s="34">
        <v>1</v>
      </c>
      <c r="X178" s="37">
        <v>1</v>
      </c>
      <c r="Y178" s="37"/>
      <c r="Z178" s="34"/>
      <c r="AA178" s="34"/>
      <c r="AB178" s="37"/>
      <c r="AC178" s="34"/>
      <c r="AD178" s="37">
        <v>2</v>
      </c>
      <c r="AE178" s="34"/>
      <c r="AF178" s="34">
        <v>1</v>
      </c>
      <c r="AG178" s="37" t="s">
        <v>29</v>
      </c>
      <c r="AH178" s="34">
        <v>200</v>
      </c>
    </row>
    <row r="179" spans="1:34" ht="242.25" x14ac:dyDescent="0.25">
      <c r="A179" s="34"/>
      <c r="B179" s="34">
        <v>169</v>
      </c>
      <c r="C179" s="34" t="s">
        <v>1551</v>
      </c>
      <c r="D179" s="39" t="s">
        <v>1546</v>
      </c>
      <c r="E179" s="39"/>
      <c r="F179" s="39"/>
      <c r="G179" s="39" t="s">
        <v>1090</v>
      </c>
      <c r="H179" s="39" t="s">
        <v>1108</v>
      </c>
      <c r="I179" s="39">
        <v>10</v>
      </c>
      <c r="J179" s="34" t="s">
        <v>1113</v>
      </c>
      <c r="K179" s="39">
        <v>4200</v>
      </c>
      <c r="L179" s="39">
        <v>1100</v>
      </c>
      <c r="M179" s="39">
        <v>5000</v>
      </c>
      <c r="N179" s="39"/>
      <c r="O179" s="39">
        <v>700</v>
      </c>
      <c r="P179" s="39"/>
      <c r="Q179" s="34">
        <f t="shared" si="6"/>
        <v>11000</v>
      </c>
      <c r="R179" s="34">
        <f t="shared" si="7"/>
        <v>22000</v>
      </c>
      <c r="S179" s="34">
        <f t="shared" si="8"/>
        <v>33000</v>
      </c>
      <c r="T179" s="37">
        <v>1</v>
      </c>
      <c r="U179" s="34" t="s">
        <v>33</v>
      </c>
      <c r="V179" s="34">
        <v>315</v>
      </c>
      <c r="W179" s="34">
        <v>1</v>
      </c>
      <c r="X179" s="37">
        <v>1</v>
      </c>
      <c r="Y179" s="37"/>
      <c r="Z179" s="34"/>
      <c r="AA179" s="34"/>
      <c r="AB179" s="37"/>
      <c r="AC179" s="34"/>
      <c r="AD179" s="37">
        <v>2</v>
      </c>
      <c r="AE179" s="34"/>
      <c r="AF179" s="34">
        <v>1</v>
      </c>
      <c r="AG179" s="37" t="s">
        <v>1093</v>
      </c>
      <c r="AH179" s="34">
        <v>225</v>
      </c>
    </row>
    <row r="180" spans="1:34" ht="204" x14ac:dyDescent="0.25">
      <c r="A180" s="34"/>
      <c r="B180" s="34">
        <v>170</v>
      </c>
      <c r="C180" s="34" t="s">
        <v>1552</v>
      </c>
      <c r="D180" s="36" t="s">
        <v>1553</v>
      </c>
      <c r="E180" s="36"/>
      <c r="F180" s="36"/>
      <c r="G180" s="39" t="s">
        <v>1087</v>
      </c>
      <c r="H180" s="39" t="s">
        <v>1108</v>
      </c>
      <c r="I180" s="36">
        <v>10</v>
      </c>
      <c r="J180" s="34" t="s">
        <v>1113</v>
      </c>
      <c r="K180" s="36">
        <v>4200</v>
      </c>
      <c r="L180" s="36">
        <v>700</v>
      </c>
      <c r="M180" s="36">
        <v>2500</v>
      </c>
      <c r="N180" s="36"/>
      <c r="O180" s="36">
        <v>700</v>
      </c>
      <c r="P180" s="36"/>
      <c r="Q180" s="34">
        <f t="shared" si="6"/>
        <v>8100</v>
      </c>
      <c r="R180" s="34">
        <f t="shared" si="7"/>
        <v>16200</v>
      </c>
      <c r="S180" s="34">
        <f t="shared" si="8"/>
        <v>24300</v>
      </c>
      <c r="T180" s="37">
        <v>1</v>
      </c>
      <c r="U180" s="34" t="s">
        <v>126</v>
      </c>
      <c r="V180" s="34">
        <v>160</v>
      </c>
      <c r="W180" s="34">
        <v>1</v>
      </c>
      <c r="X180" s="37">
        <v>1</v>
      </c>
      <c r="Y180" s="37"/>
      <c r="Z180" s="34"/>
      <c r="AA180" s="34"/>
      <c r="AB180" s="37"/>
      <c r="AC180" s="34"/>
      <c r="AD180" s="37">
        <v>1</v>
      </c>
      <c r="AE180" s="34"/>
      <c r="AF180" s="34">
        <v>1</v>
      </c>
      <c r="AG180" s="37" t="s">
        <v>1232</v>
      </c>
      <c r="AH180" s="34">
        <v>62.5</v>
      </c>
    </row>
    <row r="181" spans="1:34" ht="280.5" x14ac:dyDescent="0.25">
      <c r="A181" s="34"/>
      <c r="B181" s="34">
        <v>171</v>
      </c>
      <c r="C181" s="34" t="s">
        <v>1554</v>
      </c>
      <c r="D181" s="36" t="s">
        <v>1555</v>
      </c>
      <c r="E181" s="36" t="s">
        <v>1556</v>
      </c>
      <c r="F181" s="36">
        <v>6</v>
      </c>
      <c r="G181" s="36" t="s">
        <v>1557</v>
      </c>
      <c r="H181" s="36" t="s">
        <v>1108</v>
      </c>
      <c r="I181" s="36" t="s">
        <v>1137</v>
      </c>
      <c r="J181" s="34" t="s">
        <v>1109</v>
      </c>
      <c r="K181" s="36">
        <v>24000</v>
      </c>
      <c r="L181" s="39">
        <f>2*5400</f>
        <v>10800</v>
      </c>
      <c r="M181" s="36">
        <v>12500</v>
      </c>
      <c r="N181" s="36"/>
      <c r="O181" s="36">
        <v>700</v>
      </c>
      <c r="P181" s="36"/>
      <c r="Q181" s="34">
        <f t="shared" si="6"/>
        <v>48000</v>
      </c>
      <c r="R181" s="34">
        <f t="shared" si="7"/>
        <v>96000</v>
      </c>
      <c r="S181" s="34">
        <f t="shared" si="8"/>
        <v>144000</v>
      </c>
      <c r="T181" s="37">
        <v>1</v>
      </c>
      <c r="U181" s="34" t="s">
        <v>1558</v>
      </c>
      <c r="V181" s="34">
        <v>3000</v>
      </c>
      <c r="W181" s="34">
        <v>1</v>
      </c>
      <c r="X181" s="37">
        <v>1</v>
      </c>
      <c r="Y181" s="37" t="s">
        <v>1559</v>
      </c>
      <c r="Z181" s="34"/>
      <c r="AA181" s="34"/>
      <c r="AB181" s="37"/>
      <c r="AC181" s="34"/>
      <c r="AD181" s="37">
        <v>5</v>
      </c>
      <c r="AE181" s="34"/>
      <c r="AF181" s="34">
        <v>2</v>
      </c>
      <c r="AG181" s="37" t="s">
        <v>1560</v>
      </c>
      <c r="AH181" s="34">
        <v>2125</v>
      </c>
    </row>
    <row r="182" spans="1:34" ht="267.75" x14ac:dyDescent="0.25">
      <c r="A182" s="34"/>
      <c r="B182" s="34">
        <v>172</v>
      </c>
      <c r="C182" s="34" t="s">
        <v>1561</v>
      </c>
      <c r="D182" s="36" t="s">
        <v>1562</v>
      </c>
      <c r="E182" s="36" t="s">
        <v>1556</v>
      </c>
      <c r="F182" s="36">
        <v>6</v>
      </c>
      <c r="G182" s="36" t="s">
        <v>1557</v>
      </c>
      <c r="H182" s="36" t="s">
        <v>1108</v>
      </c>
      <c r="I182" s="36" t="s">
        <v>1137</v>
      </c>
      <c r="J182" s="34" t="s">
        <v>1109</v>
      </c>
      <c r="K182" s="36">
        <v>24000</v>
      </c>
      <c r="L182" s="39">
        <f>5800+2200</f>
        <v>8000</v>
      </c>
      <c r="M182" s="36">
        <v>5000</v>
      </c>
      <c r="N182" s="36"/>
      <c r="O182" s="36">
        <v>3000</v>
      </c>
      <c r="P182" s="36"/>
      <c r="Q182" s="34">
        <f t="shared" si="6"/>
        <v>40000</v>
      </c>
      <c r="R182" s="34">
        <f t="shared" si="7"/>
        <v>80000</v>
      </c>
      <c r="S182" s="34">
        <f t="shared" si="8"/>
        <v>120000</v>
      </c>
      <c r="T182" s="37">
        <v>1</v>
      </c>
      <c r="U182" s="34" t="s">
        <v>56</v>
      </c>
      <c r="V182" s="34">
        <v>2500</v>
      </c>
      <c r="W182" s="34">
        <v>1</v>
      </c>
      <c r="X182" s="37">
        <v>1</v>
      </c>
      <c r="Y182" s="37" t="s">
        <v>1563</v>
      </c>
      <c r="Z182" s="34"/>
      <c r="AA182" s="34"/>
      <c r="AB182" s="37"/>
      <c r="AC182" s="34"/>
      <c r="AD182" s="37">
        <v>2</v>
      </c>
      <c r="AE182" s="34"/>
      <c r="AF182" s="34">
        <v>2</v>
      </c>
      <c r="AG182" s="37" t="s">
        <v>1564</v>
      </c>
      <c r="AH182" s="34">
        <v>2000</v>
      </c>
    </row>
    <row r="183" spans="1:34" ht="255" x14ac:dyDescent="0.25">
      <c r="A183" s="34"/>
      <c r="B183" s="34">
        <v>173</v>
      </c>
      <c r="C183" s="34" t="s">
        <v>1565</v>
      </c>
      <c r="D183" s="36" t="s">
        <v>1566</v>
      </c>
      <c r="E183" s="36" t="s">
        <v>1556</v>
      </c>
      <c r="F183" s="36">
        <v>6</v>
      </c>
      <c r="G183" s="36" t="s">
        <v>1557</v>
      </c>
      <c r="H183" s="36" t="s">
        <v>1108</v>
      </c>
      <c r="I183" s="36" t="s">
        <v>1137</v>
      </c>
      <c r="J183" s="34" t="s">
        <v>1109</v>
      </c>
      <c r="K183" s="36">
        <v>5800</v>
      </c>
      <c r="L183" s="36">
        <v>3300</v>
      </c>
      <c r="M183" s="36">
        <v>5000</v>
      </c>
      <c r="N183" s="36"/>
      <c r="O183" s="36">
        <v>3000</v>
      </c>
      <c r="P183" s="36"/>
      <c r="Q183" s="34">
        <f t="shared" si="6"/>
        <v>17100</v>
      </c>
      <c r="R183" s="34">
        <f t="shared" si="7"/>
        <v>34200</v>
      </c>
      <c r="S183" s="34">
        <f t="shared" si="8"/>
        <v>51300</v>
      </c>
      <c r="T183" s="37">
        <v>1</v>
      </c>
      <c r="U183" s="34" t="s">
        <v>168</v>
      </c>
      <c r="V183" s="34">
        <v>1000</v>
      </c>
      <c r="W183" s="34">
        <v>1</v>
      </c>
      <c r="X183" s="37">
        <v>1</v>
      </c>
      <c r="Y183" s="37" t="s">
        <v>1181</v>
      </c>
      <c r="Z183" s="34"/>
      <c r="AA183" s="34"/>
      <c r="AB183" s="37"/>
      <c r="AC183" s="34"/>
      <c r="AD183" s="37">
        <v>2</v>
      </c>
      <c r="AE183" s="34"/>
      <c r="AF183" s="34">
        <v>3</v>
      </c>
      <c r="AG183" s="37" t="s">
        <v>43</v>
      </c>
      <c r="AH183" s="34">
        <v>1500</v>
      </c>
    </row>
    <row r="184" spans="1:34" ht="153" x14ac:dyDescent="0.25">
      <c r="A184" s="34"/>
      <c r="B184" s="34">
        <v>174</v>
      </c>
      <c r="C184" s="34" t="s">
        <v>1567</v>
      </c>
      <c r="D184" s="36" t="s">
        <v>1568</v>
      </c>
      <c r="E184" s="36"/>
      <c r="F184" s="36"/>
      <c r="G184" s="36" t="s">
        <v>1085</v>
      </c>
      <c r="H184" s="36" t="s">
        <v>1108</v>
      </c>
      <c r="I184" s="36">
        <v>10</v>
      </c>
      <c r="J184" s="34" t="s">
        <v>1113</v>
      </c>
      <c r="K184" s="36">
        <v>4800</v>
      </c>
      <c r="L184" s="39"/>
      <c r="M184" s="39"/>
      <c r="N184" s="39"/>
      <c r="O184" s="36">
        <v>700</v>
      </c>
      <c r="P184" s="36"/>
      <c r="Q184" s="34">
        <f t="shared" si="6"/>
        <v>5500</v>
      </c>
      <c r="R184" s="34">
        <f t="shared" si="7"/>
        <v>11000</v>
      </c>
      <c r="S184" s="34">
        <f t="shared" si="8"/>
        <v>16500</v>
      </c>
      <c r="T184" s="37">
        <v>1</v>
      </c>
      <c r="U184" s="34" t="s">
        <v>143</v>
      </c>
      <c r="V184" s="34">
        <v>100</v>
      </c>
      <c r="W184" s="34">
        <v>1</v>
      </c>
      <c r="X184" s="37">
        <v>1</v>
      </c>
      <c r="Y184" s="37"/>
      <c r="Z184" s="34"/>
      <c r="AA184" s="34"/>
      <c r="AB184" s="37"/>
      <c r="AC184" s="34"/>
      <c r="AD184" s="37"/>
      <c r="AE184" s="34"/>
      <c r="AF184" s="34"/>
      <c r="AG184" s="37"/>
      <c r="AH184" s="34"/>
    </row>
    <row r="185" spans="1:34" ht="165.75" x14ac:dyDescent="0.25">
      <c r="A185" s="34"/>
      <c r="B185" s="34">
        <v>175</v>
      </c>
      <c r="C185" s="34" t="s">
        <v>1569</v>
      </c>
      <c r="D185" s="36" t="s">
        <v>1570</v>
      </c>
      <c r="E185" s="36"/>
      <c r="F185" s="36"/>
      <c r="G185" s="36" t="s">
        <v>1085</v>
      </c>
      <c r="H185" s="36" t="s">
        <v>1108</v>
      </c>
      <c r="I185" s="36">
        <v>10</v>
      </c>
      <c r="J185" s="34" t="s">
        <v>1113</v>
      </c>
      <c r="K185" s="36">
        <v>3300</v>
      </c>
      <c r="L185" s="36">
        <v>700</v>
      </c>
      <c r="M185" s="36">
        <v>2500</v>
      </c>
      <c r="N185" s="36"/>
      <c r="O185" s="36">
        <v>700</v>
      </c>
      <c r="P185" s="36"/>
      <c r="Q185" s="34">
        <f t="shared" si="6"/>
        <v>7200</v>
      </c>
      <c r="R185" s="34">
        <f t="shared" si="7"/>
        <v>14400</v>
      </c>
      <c r="S185" s="34">
        <f t="shared" si="8"/>
        <v>21600</v>
      </c>
      <c r="T185" s="37">
        <v>1</v>
      </c>
      <c r="U185" s="34" t="s">
        <v>143</v>
      </c>
      <c r="V185" s="34">
        <v>100</v>
      </c>
      <c r="W185" s="34">
        <v>1</v>
      </c>
      <c r="X185" s="37">
        <v>1</v>
      </c>
      <c r="Y185" s="37"/>
      <c r="Z185" s="34"/>
      <c r="AA185" s="34"/>
      <c r="AB185" s="37"/>
      <c r="AC185" s="34"/>
      <c r="AD185" s="37">
        <v>1</v>
      </c>
      <c r="AE185" s="34"/>
      <c r="AF185" s="34">
        <v>1</v>
      </c>
      <c r="AG185" s="37" t="s">
        <v>1232</v>
      </c>
      <c r="AH185" s="34">
        <v>62.5</v>
      </c>
    </row>
    <row r="186" spans="1:34" ht="229.5" x14ac:dyDescent="0.25">
      <c r="A186" s="34"/>
      <c r="B186" s="34">
        <v>176</v>
      </c>
      <c r="C186" s="34" t="s">
        <v>1571</v>
      </c>
      <c r="D186" s="36" t="s">
        <v>1572</v>
      </c>
      <c r="E186" s="36" t="s">
        <v>1556</v>
      </c>
      <c r="F186" s="36">
        <v>6</v>
      </c>
      <c r="G186" s="36" t="s">
        <v>1557</v>
      </c>
      <c r="H186" s="36" t="s">
        <v>1108</v>
      </c>
      <c r="I186" s="36" t="s">
        <v>1137</v>
      </c>
      <c r="J186" s="34" t="s">
        <v>1109</v>
      </c>
      <c r="K186" s="39">
        <f>12000+4200</f>
        <v>16200</v>
      </c>
      <c r="L186" s="39">
        <v>5500</v>
      </c>
      <c r="M186" s="36">
        <v>10000</v>
      </c>
      <c r="N186" s="36"/>
      <c r="O186" s="36">
        <v>3000</v>
      </c>
      <c r="P186" s="36"/>
      <c r="Q186" s="34">
        <f t="shared" si="6"/>
        <v>34700</v>
      </c>
      <c r="R186" s="34">
        <f t="shared" si="7"/>
        <v>69400</v>
      </c>
      <c r="S186" s="34">
        <f t="shared" si="8"/>
        <v>104100</v>
      </c>
      <c r="T186" s="37">
        <v>1</v>
      </c>
      <c r="U186" s="34" t="s">
        <v>1573</v>
      </c>
      <c r="V186" s="34">
        <v>1750</v>
      </c>
      <c r="W186" s="34">
        <v>1</v>
      </c>
      <c r="X186" s="37">
        <v>1</v>
      </c>
      <c r="Y186" s="37" t="s">
        <v>1181</v>
      </c>
      <c r="Z186" s="34"/>
      <c r="AA186" s="34"/>
      <c r="AB186" s="37"/>
      <c r="AC186" s="34"/>
      <c r="AD186" s="37">
        <v>4</v>
      </c>
      <c r="AE186" s="34"/>
      <c r="AF186" s="34">
        <v>5</v>
      </c>
      <c r="AG186" s="37" t="s">
        <v>1574</v>
      </c>
      <c r="AH186" s="34">
        <v>1960</v>
      </c>
    </row>
    <row r="187" spans="1:34" ht="178.5" x14ac:dyDescent="0.25">
      <c r="A187" s="34"/>
      <c r="B187" s="34">
        <v>177</v>
      </c>
      <c r="C187" s="34" t="s">
        <v>1575</v>
      </c>
      <c r="D187" s="36" t="s">
        <v>1576</v>
      </c>
      <c r="E187" s="36"/>
      <c r="F187" s="36"/>
      <c r="G187" s="36" t="s">
        <v>1086</v>
      </c>
      <c r="H187" s="36" t="s">
        <v>1123</v>
      </c>
      <c r="I187" s="36">
        <v>10</v>
      </c>
      <c r="J187" s="34" t="s">
        <v>1113</v>
      </c>
      <c r="K187" s="36">
        <v>4200</v>
      </c>
      <c r="L187" s="36">
        <v>1100</v>
      </c>
      <c r="M187" s="36">
        <v>2500</v>
      </c>
      <c r="N187" s="36"/>
      <c r="O187" s="36">
        <v>700</v>
      </c>
      <c r="P187" s="36"/>
      <c r="Q187" s="34">
        <f t="shared" si="6"/>
        <v>8500</v>
      </c>
      <c r="R187" s="34">
        <f t="shared" si="7"/>
        <v>17000</v>
      </c>
      <c r="S187" s="34">
        <f t="shared" si="8"/>
        <v>25500</v>
      </c>
      <c r="T187" s="37">
        <v>1</v>
      </c>
      <c r="U187" s="34" t="s">
        <v>35</v>
      </c>
      <c r="V187" s="34">
        <v>250</v>
      </c>
      <c r="W187" s="34">
        <v>1</v>
      </c>
      <c r="X187" s="37">
        <v>1</v>
      </c>
      <c r="Y187" s="37"/>
      <c r="Z187" s="34"/>
      <c r="AA187" s="34"/>
      <c r="AB187" s="37"/>
      <c r="AC187" s="34"/>
      <c r="AD187" s="37">
        <v>1</v>
      </c>
      <c r="AE187" s="34"/>
      <c r="AF187" s="34">
        <v>1</v>
      </c>
      <c r="AG187" s="37" t="s">
        <v>86</v>
      </c>
      <c r="AH187" s="34">
        <v>125</v>
      </c>
    </row>
    <row r="188" spans="1:34" ht="306" x14ac:dyDescent="0.25">
      <c r="A188" s="34"/>
      <c r="B188" s="34">
        <v>178</v>
      </c>
      <c r="C188" s="34" t="s">
        <v>1577</v>
      </c>
      <c r="D188" s="36" t="s">
        <v>1578</v>
      </c>
      <c r="E188" s="36"/>
      <c r="F188" s="36"/>
      <c r="G188" s="36" t="s">
        <v>1084</v>
      </c>
      <c r="H188" s="36" t="s">
        <v>1123</v>
      </c>
      <c r="I188" s="36">
        <v>10</v>
      </c>
      <c r="J188" s="34" t="s">
        <v>1109</v>
      </c>
      <c r="K188" s="36">
        <v>4200</v>
      </c>
      <c r="L188" s="36">
        <v>1100</v>
      </c>
      <c r="M188" s="36">
        <v>5000</v>
      </c>
      <c r="N188" s="36"/>
      <c r="O188" s="36">
        <v>700</v>
      </c>
      <c r="P188" s="36"/>
      <c r="Q188" s="34">
        <f t="shared" si="6"/>
        <v>11000</v>
      </c>
      <c r="R188" s="34">
        <f t="shared" si="7"/>
        <v>22000</v>
      </c>
      <c r="S188" s="34">
        <f t="shared" si="8"/>
        <v>33000</v>
      </c>
      <c r="T188" s="37">
        <v>1</v>
      </c>
      <c r="U188" s="34" t="s">
        <v>27</v>
      </c>
      <c r="V188" s="34">
        <v>500</v>
      </c>
      <c r="W188" s="34">
        <v>1</v>
      </c>
      <c r="X188" s="37">
        <v>1</v>
      </c>
      <c r="Y188" s="37"/>
      <c r="Z188" s="34"/>
      <c r="AA188" s="34"/>
      <c r="AB188" s="37"/>
      <c r="AC188" s="34"/>
      <c r="AD188" s="37">
        <v>2</v>
      </c>
      <c r="AE188" s="34"/>
      <c r="AF188" s="34">
        <v>1</v>
      </c>
      <c r="AG188" s="37" t="s">
        <v>160</v>
      </c>
      <c r="AH188" s="34">
        <v>320</v>
      </c>
    </row>
    <row r="189" spans="1:34" ht="204" x14ac:dyDescent="0.25">
      <c r="A189" s="34"/>
      <c r="B189" s="34">
        <v>179</v>
      </c>
      <c r="C189" s="34" t="s">
        <v>1579</v>
      </c>
      <c r="D189" s="36" t="s">
        <v>1580</v>
      </c>
      <c r="E189" s="36"/>
      <c r="F189" s="36"/>
      <c r="G189" s="36" t="s">
        <v>1086</v>
      </c>
      <c r="H189" s="36"/>
      <c r="I189" s="36">
        <v>10</v>
      </c>
      <c r="J189" s="34" t="s">
        <v>1113</v>
      </c>
      <c r="K189" s="39"/>
      <c r="L189" s="44">
        <v>1700</v>
      </c>
      <c r="M189" s="39"/>
      <c r="N189" s="39"/>
      <c r="O189" s="39"/>
      <c r="P189" s="39"/>
      <c r="Q189" s="34">
        <f t="shared" si="6"/>
        <v>1700</v>
      </c>
      <c r="R189" s="34">
        <f t="shared" si="7"/>
        <v>3400</v>
      </c>
      <c r="S189" s="34">
        <f t="shared" si="8"/>
        <v>5100</v>
      </c>
      <c r="T189" s="37"/>
      <c r="U189" s="34"/>
      <c r="V189" s="34"/>
      <c r="W189" s="34"/>
      <c r="X189" s="37"/>
      <c r="Y189" s="37"/>
      <c r="Z189" s="34"/>
      <c r="AA189" s="34"/>
      <c r="AB189" s="37"/>
      <c r="AC189" s="34"/>
      <c r="AD189" s="37"/>
      <c r="AE189" s="34"/>
      <c r="AF189" s="34">
        <v>1</v>
      </c>
      <c r="AG189" s="37" t="s">
        <v>387</v>
      </c>
      <c r="AH189" s="34">
        <v>45</v>
      </c>
    </row>
    <row r="190" spans="1:34" ht="318.75" x14ac:dyDescent="0.25">
      <c r="A190" s="34"/>
      <c r="B190" s="34">
        <v>180</v>
      </c>
      <c r="C190" s="34" t="s">
        <v>1581</v>
      </c>
      <c r="D190" s="36" t="s">
        <v>1580</v>
      </c>
      <c r="E190" s="36"/>
      <c r="F190" s="36"/>
      <c r="G190" s="36" t="s">
        <v>1086</v>
      </c>
      <c r="H190" s="36" t="s">
        <v>1108</v>
      </c>
      <c r="I190" s="36">
        <v>10</v>
      </c>
      <c r="J190" s="34" t="s">
        <v>1113</v>
      </c>
      <c r="K190" s="39">
        <v>4200</v>
      </c>
      <c r="L190" s="39"/>
      <c r="M190" s="39">
        <v>2500</v>
      </c>
      <c r="N190" s="39"/>
      <c r="O190" s="39">
        <v>700</v>
      </c>
      <c r="P190" s="39"/>
      <c r="Q190" s="34">
        <f t="shared" si="6"/>
        <v>7400</v>
      </c>
      <c r="R190" s="34">
        <f t="shared" si="7"/>
        <v>14800</v>
      </c>
      <c r="S190" s="34">
        <f t="shared" si="8"/>
        <v>22200</v>
      </c>
      <c r="T190" s="37">
        <v>1</v>
      </c>
      <c r="U190" s="34" t="s">
        <v>27</v>
      </c>
      <c r="V190" s="34">
        <v>500</v>
      </c>
      <c r="W190" s="34">
        <v>1</v>
      </c>
      <c r="X190" s="37">
        <v>1</v>
      </c>
      <c r="Y190" s="37"/>
      <c r="Z190" s="34"/>
      <c r="AA190" s="34"/>
      <c r="AB190" s="37"/>
      <c r="AC190" s="34"/>
      <c r="AD190" s="37">
        <v>1</v>
      </c>
      <c r="AE190" s="34"/>
      <c r="AF190" s="34"/>
      <c r="AG190" s="37"/>
      <c r="AH190" s="34"/>
    </row>
    <row r="191" spans="1:34" ht="267.75" x14ac:dyDescent="0.25">
      <c r="A191" s="34"/>
      <c r="B191" s="34">
        <v>181</v>
      </c>
      <c r="C191" s="34" t="s">
        <v>1582</v>
      </c>
      <c r="D191" s="36" t="s">
        <v>1583</v>
      </c>
      <c r="E191" s="36"/>
      <c r="F191" s="36"/>
      <c r="G191" s="36" t="s">
        <v>1088</v>
      </c>
      <c r="H191" s="36" t="s">
        <v>1108</v>
      </c>
      <c r="I191" s="36">
        <v>10</v>
      </c>
      <c r="J191" s="34" t="s">
        <v>1109</v>
      </c>
      <c r="K191" s="39">
        <v>12000</v>
      </c>
      <c r="L191" s="39">
        <v>5500</v>
      </c>
      <c r="M191" s="39">
        <v>10000</v>
      </c>
      <c r="N191" s="39"/>
      <c r="O191" s="39">
        <v>3000</v>
      </c>
      <c r="P191" s="39"/>
      <c r="Q191" s="34">
        <f t="shared" si="6"/>
        <v>30500</v>
      </c>
      <c r="R191" s="34">
        <f t="shared" si="7"/>
        <v>61000</v>
      </c>
      <c r="S191" s="34">
        <f t="shared" si="8"/>
        <v>91500</v>
      </c>
      <c r="T191" s="37">
        <v>1</v>
      </c>
      <c r="U191" s="34" t="s">
        <v>101</v>
      </c>
      <c r="V191" s="34">
        <v>1500</v>
      </c>
      <c r="W191" s="34">
        <v>1</v>
      </c>
      <c r="X191" s="37">
        <v>1</v>
      </c>
      <c r="Y191" s="37"/>
      <c r="Z191" s="34"/>
      <c r="AA191" s="34"/>
      <c r="AB191" s="37"/>
      <c r="AC191" s="34"/>
      <c r="AD191" s="37">
        <v>4</v>
      </c>
      <c r="AE191" s="34"/>
      <c r="AF191" s="34">
        <v>3</v>
      </c>
      <c r="AG191" s="37" t="s">
        <v>1584</v>
      </c>
      <c r="AH191" s="34">
        <v>1250</v>
      </c>
    </row>
    <row r="192" spans="1:34" ht="242.25" x14ac:dyDescent="0.25">
      <c r="A192" s="41" t="s">
        <v>1235</v>
      </c>
      <c r="B192" s="41">
        <v>182</v>
      </c>
      <c r="C192" s="34" t="s">
        <v>1585</v>
      </c>
      <c r="D192" s="36" t="s">
        <v>1586</v>
      </c>
      <c r="E192" s="36"/>
      <c r="F192" s="36"/>
      <c r="G192" s="36" t="s">
        <v>1086</v>
      </c>
      <c r="H192" s="36" t="s">
        <v>1108</v>
      </c>
      <c r="I192" s="36">
        <v>11</v>
      </c>
      <c r="J192" s="34" t="s">
        <v>1113</v>
      </c>
      <c r="K192" s="39">
        <v>5800</v>
      </c>
      <c r="L192" s="39">
        <v>2900</v>
      </c>
      <c r="M192" s="39">
        <v>7500</v>
      </c>
      <c r="N192" s="39"/>
      <c r="O192" s="39">
        <v>3000</v>
      </c>
      <c r="P192" s="39"/>
      <c r="Q192" s="34">
        <f t="shared" si="6"/>
        <v>19200</v>
      </c>
      <c r="R192" s="34">
        <f t="shared" si="7"/>
        <v>38400</v>
      </c>
      <c r="S192" s="34">
        <f t="shared" si="8"/>
        <v>57600</v>
      </c>
      <c r="T192" s="37">
        <v>1</v>
      </c>
      <c r="U192" s="34" t="s">
        <v>128</v>
      </c>
      <c r="V192" s="34">
        <v>630</v>
      </c>
      <c r="W192" s="34">
        <v>1</v>
      </c>
      <c r="X192" s="37">
        <v>1</v>
      </c>
      <c r="Y192" s="37"/>
      <c r="Z192" s="34"/>
      <c r="AA192" s="34"/>
      <c r="AB192" s="37"/>
      <c r="AC192" s="34"/>
      <c r="AD192" s="37">
        <v>3</v>
      </c>
      <c r="AE192" s="34"/>
      <c r="AF192" s="34">
        <v>2</v>
      </c>
      <c r="AG192" s="37" t="s">
        <v>1587</v>
      </c>
      <c r="AH192" s="34">
        <v>545</v>
      </c>
    </row>
    <row r="193" spans="1:34" ht="204" x14ac:dyDescent="0.25">
      <c r="A193" s="34"/>
      <c r="B193" s="34">
        <v>183</v>
      </c>
      <c r="C193" s="34" t="s">
        <v>1588</v>
      </c>
      <c r="D193" s="36" t="s">
        <v>1589</v>
      </c>
      <c r="E193" s="36"/>
      <c r="F193" s="36"/>
      <c r="G193" s="36" t="s">
        <v>1085</v>
      </c>
      <c r="H193" s="36" t="s">
        <v>1108</v>
      </c>
      <c r="I193" s="36">
        <v>10</v>
      </c>
      <c r="J193" s="34" t="s">
        <v>1113</v>
      </c>
      <c r="K193" s="39">
        <v>4200</v>
      </c>
      <c r="L193" s="39"/>
      <c r="M193" s="39">
        <v>2500</v>
      </c>
      <c r="N193" s="39"/>
      <c r="O193" s="39">
        <v>700</v>
      </c>
      <c r="P193" s="39"/>
      <c r="Q193" s="34">
        <f t="shared" si="6"/>
        <v>7400</v>
      </c>
      <c r="R193" s="34">
        <f t="shared" si="7"/>
        <v>14800</v>
      </c>
      <c r="S193" s="34">
        <f t="shared" si="8"/>
        <v>22200</v>
      </c>
      <c r="T193" s="37">
        <v>1</v>
      </c>
      <c r="U193" s="34" t="s">
        <v>35</v>
      </c>
      <c r="V193" s="34">
        <v>250</v>
      </c>
      <c r="W193" s="34">
        <v>1</v>
      </c>
      <c r="X193" s="37">
        <v>1</v>
      </c>
      <c r="Y193" s="37"/>
      <c r="Z193" s="34"/>
      <c r="AA193" s="34"/>
      <c r="AB193" s="37"/>
      <c r="AC193" s="34"/>
      <c r="AD193" s="37">
        <v>1</v>
      </c>
      <c r="AE193" s="34"/>
      <c r="AF193" s="34"/>
      <c r="AG193" s="37"/>
      <c r="AH193" s="34"/>
    </row>
    <row r="194" spans="1:34" ht="140.25" x14ac:dyDescent="0.25">
      <c r="A194" s="34"/>
      <c r="B194" s="34" t="s">
        <v>1590</v>
      </c>
      <c r="C194" s="34" t="s">
        <v>1591</v>
      </c>
      <c r="D194" s="36" t="s">
        <v>1589</v>
      </c>
      <c r="E194" s="36"/>
      <c r="F194" s="36"/>
      <c r="G194" s="36" t="s">
        <v>1085</v>
      </c>
      <c r="H194" s="36" t="s">
        <v>1108</v>
      </c>
      <c r="I194" s="36">
        <v>10</v>
      </c>
      <c r="J194" s="34" t="s">
        <v>1113</v>
      </c>
      <c r="K194" s="39"/>
      <c r="L194" s="39">
        <v>1700</v>
      </c>
      <c r="M194" s="39"/>
      <c r="N194" s="39"/>
      <c r="O194" s="39"/>
      <c r="P194" s="39"/>
      <c r="Q194" s="34">
        <f t="shared" si="6"/>
        <v>1700</v>
      </c>
      <c r="R194" s="34">
        <f t="shared" si="7"/>
        <v>3400</v>
      </c>
      <c r="S194" s="34">
        <f t="shared" si="8"/>
        <v>5100</v>
      </c>
      <c r="T194" s="37"/>
      <c r="U194" s="34"/>
      <c r="V194" s="34"/>
      <c r="W194" s="34"/>
      <c r="X194" s="37"/>
      <c r="Y194" s="37"/>
      <c r="Z194" s="34"/>
      <c r="AA194" s="34"/>
      <c r="AB194" s="37"/>
      <c r="AC194" s="34"/>
      <c r="AD194" s="37"/>
      <c r="AE194" s="34"/>
      <c r="AF194" s="34">
        <v>1</v>
      </c>
      <c r="AG194" s="37">
        <v>15</v>
      </c>
      <c r="AH194" s="34">
        <v>15</v>
      </c>
    </row>
    <row r="195" spans="1:34" ht="178.5" x14ac:dyDescent="0.25">
      <c r="A195" s="34"/>
      <c r="B195" s="34">
        <v>184</v>
      </c>
      <c r="C195" s="34" t="s">
        <v>1592</v>
      </c>
      <c r="D195" s="36" t="s">
        <v>1593</v>
      </c>
      <c r="E195" s="36"/>
      <c r="F195" s="36"/>
      <c r="G195" s="36" t="s">
        <v>1086</v>
      </c>
      <c r="H195" s="36" t="s">
        <v>1108</v>
      </c>
      <c r="I195" s="36">
        <v>10</v>
      </c>
      <c r="J195" s="34" t="s">
        <v>1113</v>
      </c>
      <c r="K195" s="39">
        <v>4200</v>
      </c>
      <c r="L195" s="39">
        <v>1100</v>
      </c>
      <c r="M195" s="39">
        <v>2500</v>
      </c>
      <c r="N195" s="39"/>
      <c r="O195" s="39">
        <v>700</v>
      </c>
      <c r="P195" s="39"/>
      <c r="Q195" s="34">
        <f t="shared" si="6"/>
        <v>8500</v>
      </c>
      <c r="R195" s="34">
        <f t="shared" si="7"/>
        <v>17000</v>
      </c>
      <c r="S195" s="34">
        <f t="shared" si="8"/>
        <v>25500</v>
      </c>
      <c r="T195" s="37">
        <v>1</v>
      </c>
      <c r="U195" s="34" t="s">
        <v>35</v>
      </c>
      <c r="V195" s="34">
        <v>250</v>
      </c>
      <c r="W195" s="34">
        <v>1</v>
      </c>
      <c r="X195" s="37">
        <v>1</v>
      </c>
      <c r="Y195" s="37"/>
      <c r="Z195" s="34"/>
      <c r="AA195" s="34"/>
      <c r="AB195" s="37"/>
      <c r="AC195" s="34"/>
      <c r="AD195" s="37">
        <v>1</v>
      </c>
      <c r="AE195" s="34"/>
      <c r="AF195" s="34">
        <v>1</v>
      </c>
      <c r="AG195" s="37" t="s">
        <v>1078</v>
      </c>
      <c r="AH195" s="34">
        <v>180</v>
      </c>
    </row>
    <row r="196" spans="1:34" ht="242.25" x14ac:dyDescent="0.25">
      <c r="A196" s="34"/>
      <c r="B196" s="34">
        <v>185</v>
      </c>
      <c r="C196" s="34" t="s">
        <v>1594</v>
      </c>
      <c r="D196" s="36" t="s">
        <v>1595</v>
      </c>
      <c r="E196" s="36"/>
      <c r="F196" s="36"/>
      <c r="G196" s="36" t="s">
        <v>1090</v>
      </c>
      <c r="H196" s="36" t="s">
        <v>1108</v>
      </c>
      <c r="I196" s="36">
        <v>10</v>
      </c>
      <c r="J196" s="34" t="s">
        <v>1113</v>
      </c>
      <c r="K196" s="39">
        <v>4200</v>
      </c>
      <c r="L196" s="39">
        <v>1100</v>
      </c>
      <c r="M196" s="39">
        <v>2500</v>
      </c>
      <c r="N196" s="39"/>
      <c r="O196" s="39">
        <v>700</v>
      </c>
      <c r="P196" s="39"/>
      <c r="Q196" s="34">
        <f t="shared" si="6"/>
        <v>8500</v>
      </c>
      <c r="R196" s="34">
        <f t="shared" si="7"/>
        <v>17000</v>
      </c>
      <c r="S196" s="34">
        <f t="shared" si="8"/>
        <v>25500</v>
      </c>
      <c r="T196" s="37">
        <v>1</v>
      </c>
      <c r="U196" s="34" t="s">
        <v>1069</v>
      </c>
      <c r="V196" s="34">
        <v>400</v>
      </c>
      <c r="W196" s="34">
        <v>1</v>
      </c>
      <c r="X196" s="37">
        <v>1</v>
      </c>
      <c r="Y196" s="37"/>
      <c r="Z196" s="34"/>
      <c r="AA196" s="34"/>
      <c r="AB196" s="37"/>
      <c r="AC196" s="34"/>
      <c r="AD196" s="37">
        <v>1</v>
      </c>
      <c r="AE196" s="34"/>
      <c r="AF196" s="34">
        <v>1</v>
      </c>
      <c r="AG196" s="37" t="s">
        <v>29</v>
      </c>
      <c r="AH196" s="34">
        <v>200</v>
      </c>
    </row>
    <row r="197" spans="1:34" ht="331.5" x14ac:dyDescent="0.25">
      <c r="A197" s="34"/>
      <c r="B197" s="34">
        <v>186</v>
      </c>
      <c r="C197" s="34" t="s">
        <v>1596</v>
      </c>
      <c r="D197" s="36" t="s">
        <v>1597</v>
      </c>
      <c r="E197" s="36"/>
      <c r="F197" s="36"/>
      <c r="G197" s="36" t="s">
        <v>1090</v>
      </c>
      <c r="H197" s="36" t="s">
        <v>1123</v>
      </c>
      <c r="I197" s="36">
        <v>10</v>
      </c>
      <c r="J197" s="34" t="s">
        <v>1113</v>
      </c>
      <c r="K197" s="39">
        <f>4200*2</f>
        <v>8400</v>
      </c>
      <c r="L197" s="39">
        <f>3300+700</f>
        <v>4000</v>
      </c>
      <c r="M197" s="39">
        <v>5000</v>
      </c>
      <c r="N197" s="39"/>
      <c r="O197" s="39">
        <v>700</v>
      </c>
      <c r="P197" s="39">
        <v>1000</v>
      </c>
      <c r="Q197" s="34">
        <f t="shared" si="6"/>
        <v>19100</v>
      </c>
      <c r="R197" s="34">
        <f t="shared" si="7"/>
        <v>38200</v>
      </c>
      <c r="S197" s="34">
        <f t="shared" si="8"/>
        <v>57300</v>
      </c>
      <c r="T197" s="37">
        <v>1</v>
      </c>
      <c r="U197" s="34" t="s">
        <v>35</v>
      </c>
      <c r="V197" s="34">
        <v>250</v>
      </c>
      <c r="W197" s="34" t="s">
        <v>408</v>
      </c>
      <c r="X197" s="37"/>
      <c r="Y197" s="37"/>
      <c r="Z197" s="34"/>
      <c r="AA197" s="34"/>
      <c r="AB197" s="37"/>
      <c r="AC197" s="34"/>
      <c r="AD197" s="37">
        <v>2</v>
      </c>
      <c r="AE197" s="34"/>
      <c r="AF197" s="34">
        <v>3</v>
      </c>
      <c r="AG197" s="37" t="s">
        <v>1598</v>
      </c>
      <c r="AH197" s="34">
        <f>320+160+62.5</f>
        <v>542.5</v>
      </c>
    </row>
    <row r="198" spans="1:34" ht="255" x14ac:dyDescent="0.25">
      <c r="A198" s="34"/>
      <c r="B198" s="34">
        <v>187</v>
      </c>
      <c r="C198" s="34" t="s">
        <v>1599</v>
      </c>
      <c r="D198" s="36" t="s">
        <v>1600</v>
      </c>
      <c r="E198" s="36"/>
      <c r="F198" s="36"/>
      <c r="G198" s="36" t="s">
        <v>1089</v>
      </c>
      <c r="H198" s="36" t="s">
        <v>1108</v>
      </c>
      <c r="I198" s="36">
        <v>11</v>
      </c>
      <c r="J198" s="34" t="s">
        <v>1113</v>
      </c>
      <c r="K198" s="39">
        <v>4200</v>
      </c>
      <c r="L198" s="39">
        <v>1100</v>
      </c>
      <c r="M198" s="39">
        <v>2500</v>
      </c>
      <c r="N198" s="39"/>
      <c r="O198" s="39">
        <v>3000</v>
      </c>
      <c r="P198" s="39"/>
      <c r="Q198" s="34">
        <f t="shared" si="6"/>
        <v>10800</v>
      </c>
      <c r="R198" s="34">
        <f t="shared" si="7"/>
        <v>21600</v>
      </c>
      <c r="S198" s="34">
        <f t="shared" si="8"/>
        <v>32400</v>
      </c>
      <c r="T198" s="37">
        <v>1</v>
      </c>
      <c r="U198" s="34" t="s">
        <v>35</v>
      </c>
      <c r="V198" s="34">
        <v>250</v>
      </c>
      <c r="W198" s="34">
        <v>1</v>
      </c>
      <c r="X198" s="37">
        <v>1</v>
      </c>
      <c r="Y198" s="37"/>
      <c r="Z198" s="34"/>
      <c r="AA198" s="34"/>
      <c r="AB198" s="37"/>
      <c r="AC198" s="34"/>
      <c r="AD198" s="37">
        <v>1</v>
      </c>
      <c r="AE198" s="34"/>
      <c r="AF198" s="34">
        <v>1</v>
      </c>
      <c r="AG198" s="37" t="s">
        <v>126</v>
      </c>
      <c r="AH198" s="34">
        <v>160</v>
      </c>
    </row>
    <row r="199" spans="1:34" ht="216.75" x14ac:dyDescent="0.25">
      <c r="A199" s="34"/>
      <c r="B199" s="34">
        <v>188</v>
      </c>
      <c r="C199" s="34" t="s">
        <v>1601</v>
      </c>
      <c r="D199" s="36" t="s">
        <v>1602</v>
      </c>
      <c r="E199" s="36"/>
      <c r="F199" s="36"/>
      <c r="G199" s="36" t="s">
        <v>1089</v>
      </c>
      <c r="H199" s="36" t="s">
        <v>1108</v>
      </c>
      <c r="I199" s="36">
        <v>10</v>
      </c>
      <c r="J199" s="34" t="s">
        <v>1113</v>
      </c>
      <c r="K199" s="39">
        <v>4200</v>
      </c>
      <c r="L199" s="39">
        <v>1100</v>
      </c>
      <c r="M199" s="39">
        <v>2500</v>
      </c>
      <c r="N199" s="39"/>
      <c r="O199" s="39">
        <v>700</v>
      </c>
      <c r="P199" s="39"/>
      <c r="Q199" s="34">
        <f t="shared" si="6"/>
        <v>8500</v>
      </c>
      <c r="R199" s="34">
        <f t="shared" si="7"/>
        <v>17000</v>
      </c>
      <c r="S199" s="34">
        <f t="shared" si="8"/>
        <v>25500</v>
      </c>
      <c r="T199" s="37">
        <v>1</v>
      </c>
      <c r="U199" s="34" t="s">
        <v>1069</v>
      </c>
      <c r="V199" s="34">
        <v>400</v>
      </c>
      <c r="W199" s="34">
        <v>1</v>
      </c>
      <c r="X199" s="37">
        <v>1</v>
      </c>
      <c r="Y199" s="37"/>
      <c r="Z199" s="34"/>
      <c r="AA199" s="34"/>
      <c r="AB199" s="37"/>
      <c r="AC199" s="34"/>
      <c r="AD199" s="37">
        <v>1</v>
      </c>
      <c r="AE199" s="34"/>
      <c r="AF199" s="34">
        <v>1</v>
      </c>
      <c r="AG199" s="37" t="s">
        <v>126</v>
      </c>
      <c r="AH199" s="34">
        <v>160</v>
      </c>
    </row>
    <row r="200" spans="1:34" ht="242.25" x14ac:dyDescent="0.25">
      <c r="A200" s="34"/>
      <c r="B200" s="34">
        <v>189</v>
      </c>
      <c r="C200" s="34" t="s">
        <v>1603</v>
      </c>
      <c r="D200" s="36" t="s">
        <v>1602</v>
      </c>
      <c r="E200" s="36" t="s">
        <v>1377</v>
      </c>
      <c r="F200" s="36">
        <v>6</v>
      </c>
      <c r="G200" s="36" t="s">
        <v>1089</v>
      </c>
      <c r="H200" s="36" t="s">
        <v>1108</v>
      </c>
      <c r="I200" s="36" t="s">
        <v>1137</v>
      </c>
      <c r="J200" s="34" t="s">
        <v>1113</v>
      </c>
      <c r="K200" s="39">
        <v>5800</v>
      </c>
      <c r="L200" s="39">
        <v>2200</v>
      </c>
      <c r="M200" s="39">
        <v>2500</v>
      </c>
      <c r="N200" s="39"/>
      <c r="O200" s="39">
        <v>3000</v>
      </c>
      <c r="P200" s="39"/>
      <c r="Q200" s="34">
        <f t="shared" si="6"/>
        <v>13500</v>
      </c>
      <c r="R200" s="34">
        <f t="shared" si="7"/>
        <v>27000</v>
      </c>
      <c r="S200" s="34">
        <f t="shared" si="8"/>
        <v>40500</v>
      </c>
      <c r="T200" s="37">
        <v>1</v>
      </c>
      <c r="U200" s="34" t="s">
        <v>295</v>
      </c>
      <c r="V200" s="34">
        <v>750</v>
      </c>
      <c r="W200" s="34">
        <v>1</v>
      </c>
      <c r="X200" s="37">
        <v>1</v>
      </c>
      <c r="Y200" s="37" t="s">
        <v>1206</v>
      </c>
      <c r="Z200" s="34"/>
      <c r="AA200" s="34"/>
      <c r="AB200" s="37"/>
      <c r="AC200" s="34"/>
      <c r="AD200" s="37">
        <v>1</v>
      </c>
      <c r="AE200" s="34"/>
      <c r="AF200" s="34">
        <v>2</v>
      </c>
      <c r="AG200" s="37" t="s">
        <v>173</v>
      </c>
      <c r="AH200" s="34">
        <f>2*380</f>
        <v>760</v>
      </c>
    </row>
    <row r="201" spans="1:34" ht="255" x14ac:dyDescent="0.25">
      <c r="A201" s="34"/>
      <c r="B201" s="34">
        <v>190</v>
      </c>
      <c r="C201" s="34" t="s">
        <v>1604</v>
      </c>
      <c r="D201" s="36" t="s">
        <v>1605</v>
      </c>
      <c r="E201" s="36"/>
      <c r="F201" s="36"/>
      <c r="G201" s="36" t="s">
        <v>1089</v>
      </c>
      <c r="H201" s="36" t="s">
        <v>1123</v>
      </c>
      <c r="I201" s="36">
        <v>10</v>
      </c>
      <c r="J201" s="34" t="s">
        <v>1113</v>
      </c>
      <c r="K201" s="39">
        <v>5800</v>
      </c>
      <c r="L201" s="39">
        <f>2200+700</f>
        <v>2900</v>
      </c>
      <c r="M201" s="39">
        <v>12500</v>
      </c>
      <c r="N201" s="39"/>
      <c r="O201" s="39">
        <v>700</v>
      </c>
      <c r="P201" s="39">
        <v>2500</v>
      </c>
      <c r="Q201" s="34">
        <f t="shared" ref="Q201:Q265" si="9">K201+L201+M201+O201+P201</f>
        <v>24400</v>
      </c>
      <c r="R201" s="34">
        <f t="shared" si="7"/>
        <v>48800</v>
      </c>
      <c r="S201" s="34">
        <f t="shared" si="8"/>
        <v>73200</v>
      </c>
      <c r="T201" s="37">
        <v>1</v>
      </c>
      <c r="U201" s="34" t="s">
        <v>295</v>
      </c>
      <c r="V201" s="34">
        <v>750</v>
      </c>
      <c r="W201" s="34">
        <v>1</v>
      </c>
      <c r="X201" s="37">
        <v>1</v>
      </c>
      <c r="Y201" s="37"/>
      <c r="Z201" s="34"/>
      <c r="AA201" s="34"/>
      <c r="AB201" s="37">
        <v>5</v>
      </c>
      <c r="AC201" s="34"/>
      <c r="AD201" s="37">
        <v>5</v>
      </c>
      <c r="AE201" s="34"/>
      <c r="AF201" s="34">
        <v>1</v>
      </c>
      <c r="AG201" s="37" t="s">
        <v>295</v>
      </c>
      <c r="AH201" s="34">
        <v>750</v>
      </c>
    </row>
    <row r="202" spans="1:34" ht="255" x14ac:dyDescent="0.25">
      <c r="A202" s="34"/>
      <c r="B202" s="34">
        <v>191</v>
      </c>
      <c r="C202" s="34" t="s">
        <v>1604</v>
      </c>
      <c r="D202" s="36" t="s">
        <v>1606</v>
      </c>
      <c r="E202" s="36"/>
      <c r="F202" s="36"/>
      <c r="G202" s="36" t="s">
        <v>1090</v>
      </c>
      <c r="H202" s="36"/>
      <c r="I202" s="36">
        <v>10</v>
      </c>
      <c r="J202" s="34" t="s">
        <v>1113</v>
      </c>
      <c r="K202" s="39">
        <v>5800</v>
      </c>
      <c r="L202" s="39">
        <v>2200</v>
      </c>
      <c r="M202" s="39">
        <v>10000</v>
      </c>
      <c r="N202" s="39"/>
      <c r="O202" s="39"/>
      <c r="P202" s="39">
        <v>500</v>
      </c>
      <c r="Q202" s="34">
        <f t="shared" si="9"/>
        <v>18500</v>
      </c>
      <c r="R202" s="34">
        <f t="shared" ref="R202:R266" si="10">Q202*2</f>
        <v>37000</v>
      </c>
      <c r="S202" s="34">
        <f t="shared" ref="S202:S266" si="11">Q202*3</f>
        <v>55500</v>
      </c>
      <c r="T202" s="37">
        <v>1</v>
      </c>
      <c r="U202" s="34" t="s">
        <v>128</v>
      </c>
      <c r="V202" s="34">
        <v>630</v>
      </c>
      <c r="W202" s="34" t="s">
        <v>408</v>
      </c>
      <c r="X202" s="37"/>
      <c r="Y202" s="37"/>
      <c r="Z202" s="34"/>
      <c r="AA202" s="34"/>
      <c r="AB202" s="37">
        <v>1</v>
      </c>
      <c r="AC202" s="34"/>
      <c r="AD202" s="37">
        <v>4</v>
      </c>
      <c r="AE202" s="34"/>
      <c r="AF202" s="34">
        <v>2</v>
      </c>
      <c r="AG202" s="37" t="s">
        <v>354</v>
      </c>
      <c r="AH202" s="34">
        <f>320+250</f>
        <v>570</v>
      </c>
    </row>
    <row r="203" spans="1:34" ht="255" x14ac:dyDescent="0.25">
      <c r="A203" s="34"/>
      <c r="B203" s="34">
        <v>192</v>
      </c>
      <c r="C203" s="34" t="s">
        <v>1607</v>
      </c>
      <c r="D203" s="36" t="s">
        <v>1608</v>
      </c>
      <c r="E203" s="36"/>
      <c r="F203" s="36"/>
      <c r="G203" s="36" t="s">
        <v>1090</v>
      </c>
      <c r="H203" s="36" t="s">
        <v>1123</v>
      </c>
      <c r="I203" s="36">
        <v>10</v>
      </c>
      <c r="J203" s="34" t="s">
        <v>1113</v>
      </c>
      <c r="K203" s="39">
        <f>4*5800</f>
        <v>23200</v>
      </c>
      <c r="L203" s="39">
        <f>5800+2200+2200</f>
        <v>10200</v>
      </c>
      <c r="M203" s="39">
        <f>2500*15</f>
        <v>37500</v>
      </c>
      <c r="N203" s="39"/>
      <c r="O203" s="39">
        <v>1400</v>
      </c>
      <c r="P203" s="39">
        <v>2500</v>
      </c>
      <c r="Q203" s="34">
        <f t="shared" si="9"/>
        <v>74800</v>
      </c>
      <c r="R203" s="34">
        <f t="shared" si="10"/>
        <v>149600</v>
      </c>
      <c r="S203" s="34">
        <f t="shared" si="11"/>
        <v>224400</v>
      </c>
      <c r="T203" s="37">
        <v>4</v>
      </c>
      <c r="U203" s="34" t="s">
        <v>1609</v>
      </c>
      <c r="V203" s="34">
        <v>4000</v>
      </c>
      <c r="W203" s="34">
        <v>1</v>
      </c>
      <c r="X203" s="37">
        <v>2</v>
      </c>
      <c r="Y203" s="37"/>
      <c r="Z203" s="34"/>
      <c r="AA203" s="34"/>
      <c r="AB203" s="37">
        <v>5</v>
      </c>
      <c r="AC203" s="34"/>
      <c r="AD203" s="37">
        <v>15</v>
      </c>
      <c r="AE203" s="34"/>
      <c r="AF203" s="34">
        <v>4</v>
      </c>
      <c r="AG203" s="37" t="s">
        <v>1610</v>
      </c>
      <c r="AH203" s="34">
        <f>1010+2*437+750</f>
        <v>2634</v>
      </c>
    </row>
    <row r="204" spans="1:34" ht="255" x14ac:dyDescent="0.25">
      <c r="A204" s="34"/>
      <c r="B204" s="34">
        <v>193</v>
      </c>
      <c r="C204" s="34" t="s">
        <v>1607</v>
      </c>
      <c r="D204" s="36" t="s">
        <v>1611</v>
      </c>
      <c r="E204" s="36"/>
      <c r="F204" s="36"/>
      <c r="G204" s="36" t="s">
        <v>1090</v>
      </c>
      <c r="H204" s="36"/>
      <c r="I204" s="36">
        <v>10</v>
      </c>
      <c r="J204" s="34" t="s">
        <v>1113</v>
      </c>
      <c r="K204" s="39">
        <v>5800</v>
      </c>
      <c r="L204" s="39">
        <v>6600</v>
      </c>
      <c r="M204" s="39">
        <v>10000</v>
      </c>
      <c r="N204" s="39"/>
      <c r="O204" s="39"/>
      <c r="P204" s="39">
        <v>2000</v>
      </c>
      <c r="Q204" s="34">
        <f t="shared" si="9"/>
        <v>24400</v>
      </c>
      <c r="R204" s="34">
        <f t="shared" si="10"/>
        <v>48800</v>
      </c>
      <c r="S204" s="34">
        <f t="shared" si="11"/>
        <v>73200</v>
      </c>
      <c r="T204" s="37">
        <v>1</v>
      </c>
      <c r="U204" s="34" t="s">
        <v>168</v>
      </c>
      <c r="V204" s="34">
        <v>1000</v>
      </c>
      <c r="W204" s="34" t="s">
        <v>408</v>
      </c>
      <c r="X204" s="37"/>
      <c r="Y204" s="37"/>
      <c r="Z204" s="34"/>
      <c r="AA204" s="34"/>
      <c r="AB204" s="37">
        <v>4</v>
      </c>
      <c r="AC204" s="34"/>
      <c r="AD204" s="37">
        <v>4</v>
      </c>
      <c r="AE204" s="34"/>
      <c r="AF204" s="34">
        <v>6</v>
      </c>
      <c r="AG204" s="37" t="s">
        <v>1612</v>
      </c>
      <c r="AH204" s="34">
        <f>2*320+3*250+125</f>
        <v>1515</v>
      </c>
    </row>
    <row r="205" spans="1:34" ht="165.75" x14ac:dyDescent="0.25">
      <c r="A205" s="34"/>
      <c r="B205" s="34">
        <v>194</v>
      </c>
      <c r="C205" s="34" t="s">
        <v>1613</v>
      </c>
      <c r="D205" s="36" t="s">
        <v>1614</v>
      </c>
      <c r="E205" s="36" t="s">
        <v>1377</v>
      </c>
      <c r="F205" s="36">
        <v>6</v>
      </c>
      <c r="G205" s="36" t="s">
        <v>1089</v>
      </c>
      <c r="H205" s="36" t="s">
        <v>1108</v>
      </c>
      <c r="I205" s="36" t="s">
        <v>1137</v>
      </c>
      <c r="J205" s="34" t="s">
        <v>1113</v>
      </c>
      <c r="K205" s="39">
        <v>5800</v>
      </c>
      <c r="L205" s="39">
        <v>1100</v>
      </c>
      <c r="M205" s="39">
        <v>7500</v>
      </c>
      <c r="N205" s="39"/>
      <c r="O205" s="39">
        <v>3000</v>
      </c>
      <c r="P205" s="39"/>
      <c r="Q205" s="34">
        <f t="shared" si="9"/>
        <v>17400</v>
      </c>
      <c r="R205" s="34">
        <f t="shared" si="10"/>
        <v>34800</v>
      </c>
      <c r="S205" s="34">
        <f t="shared" si="11"/>
        <v>52200</v>
      </c>
      <c r="T205" s="37">
        <v>1</v>
      </c>
      <c r="U205" s="34" t="s">
        <v>1615</v>
      </c>
      <c r="V205" s="34">
        <v>990</v>
      </c>
      <c r="W205" s="34">
        <v>1</v>
      </c>
      <c r="X205" s="37">
        <v>1</v>
      </c>
      <c r="Y205" s="37" t="s">
        <v>1616</v>
      </c>
      <c r="Z205" s="34"/>
      <c r="AA205" s="34"/>
      <c r="AB205" s="37">
        <v>3</v>
      </c>
      <c r="AC205" s="34"/>
      <c r="AD205" s="37"/>
      <c r="AE205" s="34"/>
      <c r="AF205" s="34">
        <v>1</v>
      </c>
      <c r="AG205" s="37" t="s">
        <v>483</v>
      </c>
      <c r="AH205" s="34">
        <v>380</v>
      </c>
    </row>
    <row r="206" spans="1:34" ht="255" x14ac:dyDescent="0.25">
      <c r="A206" s="34"/>
      <c r="B206" s="34">
        <v>195</v>
      </c>
      <c r="C206" s="34" t="s">
        <v>1617</v>
      </c>
      <c r="D206" s="36" t="s">
        <v>1618</v>
      </c>
      <c r="E206" s="36"/>
      <c r="F206" s="36"/>
      <c r="G206" s="36" t="s">
        <v>1090</v>
      </c>
      <c r="H206" s="36"/>
      <c r="I206" s="36">
        <v>10</v>
      </c>
      <c r="J206" s="34" t="s">
        <v>1113</v>
      </c>
      <c r="K206" s="39">
        <v>4200</v>
      </c>
      <c r="L206" s="39">
        <f>1400+1100</f>
        <v>2500</v>
      </c>
      <c r="M206" s="39">
        <v>5000</v>
      </c>
      <c r="N206" s="39"/>
      <c r="O206" s="39"/>
      <c r="P206" s="39">
        <v>1500</v>
      </c>
      <c r="Q206" s="34">
        <f t="shared" si="9"/>
        <v>13200</v>
      </c>
      <c r="R206" s="34">
        <f t="shared" si="10"/>
        <v>26400</v>
      </c>
      <c r="S206" s="34">
        <f t="shared" si="11"/>
        <v>39600</v>
      </c>
      <c r="T206" s="37">
        <v>1</v>
      </c>
      <c r="U206" s="34" t="s">
        <v>27</v>
      </c>
      <c r="V206" s="34">
        <v>500</v>
      </c>
      <c r="W206" s="34" t="s">
        <v>408</v>
      </c>
      <c r="X206" s="37" t="s">
        <v>408</v>
      </c>
      <c r="Y206" s="37"/>
      <c r="Z206" s="34"/>
      <c r="AA206" s="34"/>
      <c r="AB206" s="37">
        <v>3</v>
      </c>
      <c r="AC206" s="34"/>
      <c r="AD206" s="37">
        <v>2</v>
      </c>
      <c r="AE206" s="34"/>
      <c r="AF206" s="34">
        <v>3</v>
      </c>
      <c r="AG206" s="37" t="s">
        <v>1619</v>
      </c>
      <c r="AH206" s="34">
        <v>350</v>
      </c>
    </row>
    <row r="207" spans="1:34" ht="267.75" x14ac:dyDescent="0.25">
      <c r="A207" s="34"/>
      <c r="B207" s="34">
        <v>196</v>
      </c>
      <c r="C207" s="34" t="s">
        <v>1620</v>
      </c>
      <c r="D207" s="36" t="s">
        <v>1621</v>
      </c>
      <c r="E207" s="36" t="s">
        <v>1151</v>
      </c>
      <c r="F207" s="36">
        <v>6</v>
      </c>
      <c r="G207" s="36" t="s">
        <v>1088</v>
      </c>
      <c r="H207" s="36" t="s">
        <v>1108</v>
      </c>
      <c r="I207" s="36" t="s">
        <v>1137</v>
      </c>
      <c r="J207" s="34" t="s">
        <v>1109</v>
      </c>
      <c r="K207" s="39">
        <v>5800</v>
      </c>
      <c r="L207" s="39">
        <v>2900</v>
      </c>
      <c r="M207" s="39">
        <v>5000</v>
      </c>
      <c r="N207" s="39"/>
      <c r="O207" s="39">
        <v>3000</v>
      </c>
      <c r="P207" s="39"/>
      <c r="Q207" s="34">
        <f t="shared" si="9"/>
        <v>16700</v>
      </c>
      <c r="R207" s="34">
        <f t="shared" si="10"/>
        <v>33400</v>
      </c>
      <c r="S207" s="34">
        <f t="shared" si="11"/>
        <v>50100</v>
      </c>
      <c r="T207" s="37">
        <v>1</v>
      </c>
      <c r="U207" s="34" t="s">
        <v>295</v>
      </c>
      <c r="V207" s="34">
        <v>750</v>
      </c>
      <c r="W207" s="34">
        <v>1</v>
      </c>
      <c r="X207" s="37">
        <v>1</v>
      </c>
      <c r="Y207" s="37" t="s">
        <v>1622</v>
      </c>
      <c r="Z207" s="34"/>
      <c r="AA207" s="34"/>
      <c r="AB207" s="37"/>
      <c r="AC207" s="34"/>
      <c r="AD207" s="37">
        <v>2</v>
      </c>
      <c r="AE207" s="34"/>
      <c r="AF207" s="34">
        <v>3</v>
      </c>
      <c r="AG207" s="37" t="s">
        <v>1623</v>
      </c>
      <c r="AH207" s="34">
        <f>2*380+82.5</f>
        <v>842.5</v>
      </c>
    </row>
    <row r="208" spans="1:34" ht="191.25" x14ac:dyDescent="0.25">
      <c r="A208" s="34"/>
      <c r="B208" s="34">
        <v>197</v>
      </c>
      <c r="C208" s="34" t="s">
        <v>1624</v>
      </c>
      <c r="D208" s="36" t="s">
        <v>1625</v>
      </c>
      <c r="E208" s="36"/>
      <c r="F208" s="36"/>
      <c r="G208" s="36" t="s">
        <v>1088</v>
      </c>
      <c r="H208" s="36" t="s">
        <v>1108</v>
      </c>
      <c r="I208" s="36">
        <v>10</v>
      </c>
      <c r="J208" s="34" t="s">
        <v>1109</v>
      </c>
      <c r="K208" s="39">
        <v>4200</v>
      </c>
      <c r="L208" s="39">
        <v>1100</v>
      </c>
      <c r="M208" s="39">
        <v>5000</v>
      </c>
      <c r="N208" s="39"/>
      <c r="O208" s="39">
        <v>3000</v>
      </c>
      <c r="P208" s="39"/>
      <c r="Q208" s="34">
        <f t="shared" si="9"/>
        <v>13300</v>
      </c>
      <c r="R208" s="34">
        <f t="shared" si="10"/>
        <v>26600</v>
      </c>
      <c r="S208" s="34">
        <f t="shared" si="11"/>
        <v>39900</v>
      </c>
      <c r="T208" s="37">
        <v>1</v>
      </c>
      <c r="U208" s="34" t="s">
        <v>33</v>
      </c>
      <c r="V208" s="34">
        <v>315</v>
      </c>
      <c r="W208" s="34">
        <v>1</v>
      </c>
      <c r="X208" s="37">
        <v>1</v>
      </c>
      <c r="Y208" s="37"/>
      <c r="Z208" s="34"/>
      <c r="AA208" s="34"/>
      <c r="AB208" s="37"/>
      <c r="AC208" s="34"/>
      <c r="AD208" s="37">
        <v>2</v>
      </c>
      <c r="AE208" s="34"/>
      <c r="AF208" s="34">
        <v>1</v>
      </c>
      <c r="AG208" s="37" t="s">
        <v>35</v>
      </c>
      <c r="AH208" s="34">
        <v>250</v>
      </c>
    </row>
    <row r="209" spans="1:34" ht="357" x14ac:dyDescent="0.25">
      <c r="A209" s="34"/>
      <c r="B209" s="34">
        <v>198</v>
      </c>
      <c r="C209" s="34" t="s">
        <v>1626</v>
      </c>
      <c r="D209" s="36" t="s">
        <v>1627</v>
      </c>
      <c r="E209" s="36"/>
      <c r="F209" s="36"/>
      <c r="G209" s="36" t="s">
        <v>1084</v>
      </c>
      <c r="H209" s="36" t="s">
        <v>1108</v>
      </c>
      <c r="I209" s="36">
        <v>11</v>
      </c>
      <c r="J209" s="34" t="s">
        <v>1109</v>
      </c>
      <c r="K209" s="39">
        <f>24000</f>
        <v>24000</v>
      </c>
      <c r="L209" s="39">
        <f>3*5800</f>
        <v>17400</v>
      </c>
      <c r="M209" s="39">
        <f>12*2500</f>
        <v>30000</v>
      </c>
      <c r="N209" s="39"/>
      <c r="O209" s="39">
        <v>6000</v>
      </c>
      <c r="P209" s="39"/>
      <c r="Q209" s="34">
        <f t="shared" si="9"/>
        <v>77400</v>
      </c>
      <c r="R209" s="34">
        <f t="shared" si="10"/>
        <v>154800</v>
      </c>
      <c r="S209" s="34">
        <f t="shared" si="11"/>
        <v>232200</v>
      </c>
      <c r="T209" s="37">
        <v>2</v>
      </c>
      <c r="U209" s="34" t="s">
        <v>1628</v>
      </c>
      <c r="V209" s="34">
        <v>3250</v>
      </c>
      <c r="W209" s="34">
        <v>1</v>
      </c>
      <c r="X209" s="37">
        <v>2</v>
      </c>
      <c r="Y209" s="37"/>
      <c r="Z209" s="34"/>
      <c r="AA209" s="34"/>
      <c r="AB209" s="37"/>
      <c r="AC209" s="34"/>
      <c r="AD209" s="37">
        <v>12</v>
      </c>
      <c r="AE209" s="34"/>
      <c r="AF209" s="34">
        <v>3</v>
      </c>
      <c r="AG209" s="37" t="s">
        <v>1629</v>
      </c>
      <c r="AH209" s="34">
        <f>3*1450</f>
        <v>4350</v>
      </c>
    </row>
    <row r="210" spans="1:34" ht="306" x14ac:dyDescent="0.25">
      <c r="A210" s="34"/>
      <c r="B210" s="34">
        <v>199</v>
      </c>
      <c r="C210" s="34" t="s">
        <v>1630</v>
      </c>
      <c r="D210" s="36" t="s">
        <v>1631</v>
      </c>
      <c r="E210" s="36"/>
      <c r="F210" s="36"/>
      <c r="G210" s="36" t="s">
        <v>1088</v>
      </c>
      <c r="H210" s="36" t="s">
        <v>1108</v>
      </c>
      <c r="I210" s="36">
        <v>10</v>
      </c>
      <c r="J210" s="34" t="s">
        <v>1109</v>
      </c>
      <c r="K210" s="39">
        <v>4200</v>
      </c>
      <c r="L210" s="39">
        <v>2200</v>
      </c>
      <c r="M210" s="39"/>
      <c r="N210" s="39"/>
      <c r="O210" s="39">
        <v>700</v>
      </c>
      <c r="P210" s="39"/>
      <c r="Q210" s="34">
        <f t="shared" si="9"/>
        <v>7100</v>
      </c>
      <c r="R210" s="34">
        <f t="shared" si="10"/>
        <v>14200</v>
      </c>
      <c r="S210" s="34">
        <f t="shared" si="11"/>
        <v>21300</v>
      </c>
      <c r="T210" s="37">
        <v>1</v>
      </c>
      <c r="U210" s="34" t="s">
        <v>33</v>
      </c>
      <c r="V210" s="34">
        <v>315</v>
      </c>
      <c r="W210" s="34">
        <v>1</v>
      </c>
      <c r="X210" s="37">
        <v>1</v>
      </c>
      <c r="Y210" s="37"/>
      <c r="Z210" s="34"/>
      <c r="AA210" s="34"/>
      <c r="AB210" s="37"/>
      <c r="AC210" s="34"/>
      <c r="AD210" s="37"/>
      <c r="AE210" s="34"/>
      <c r="AF210" s="34">
        <v>2</v>
      </c>
      <c r="AG210" s="37" t="s">
        <v>1632</v>
      </c>
      <c r="AH210" s="34">
        <v>410</v>
      </c>
    </row>
    <row r="211" spans="1:34" ht="255" x14ac:dyDescent="0.25">
      <c r="A211" s="34"/>
      <c r="B211" s="34">
        <v>200</v>
      </c>
      <c r="C211" s="34" t="s">
        <v>1633</v>
      </c>
      <c r="D211" s="36" t="s">
        <v>1634</v>
      </c>
      <c r="E211" s="36"/>
      <c r="F211" s="36"/>
      <c r="G211" s="36" t="s">
        <v>1088</v>
      </c>
      <c r="H211" s="36" t="s">
        <v>1108</v>
      </c>
      <c r="I211" s="36">
        <v>10</v>
      </c>
      <c r="J211" s="34" t="s">
        <v>1109</v>
      </c>
      <c r="K211" s="39">
        <v>4200</v>
      </c>
      <c r="L211" s="39">
        <v>1100</v>
      </c>
      <c r="M211" s="39">
        <v>5000</v>
      </c>
      <c r="N211" s="39"/>
      <c r="O211" s="39">
        <v>3000</v>
      </c>
      <c r="P211" s="39"/>
      <c r="Q211" s="34">
        <f t="shared" si="9"/>
        <v>13300</v>
      </c>
      <c r="R211" s="34">
        <f t="shared" si="10"/>
        <v>26600</v>
      </c>
      <c r="S211" s="34">
        <f t="shared" si="11"/>
        <v>39900</v>
      </c>
      <c r="T211" s="37">
        <v>1</v>
      </c>
      <c r="U211" s="34" t="s">
        <v>35</v>
      </c>
      <c r="V211" s="34">
        <v>250</v>
      </c>
      <c r="W211" s="34">
        <v>1</v>
      </c>
      <c r="X211" s="37">
        <v>1</v>
      </c>
      <c r="Y211" s="37"/>
      <c r="Z211" s="34"/>
      <c r="AA211" s="34"/>
      <c r="AB211" s="37"/>
      <c r="AC211" s="34"/>
      <c r="AD211" s="37">
        <v>2</v>
      </c>
      <c r="AE211" s="34"/>
      <c r="AF211" s="34">
        <v>1</v>
      </c>
      <c r="AG211" s="37" t="s">
        <v>29</v>
      </c>
      <c r="AH211" s="34">
        <v>200</v>
      </c>
    </row>
    <row r="212" spans="1:34" ht="255" x14ac:dyDescent="0.25">
      <c r="A212" s="41" t="s">
        <v>1235</v>
      </c>
      <c r="B212" s="41">
        <v>201</v>
      </c>
      <c r="C212" s="34" t="s">
        <v>1635</v>
      </c>
      <c r="D212" s="36" t="s">
        <v>1636</v>
      </c>
      <c r="E212" s="36"/>
      <c r="F212" s="36"/>
      <c r="G212" s="36" t="s">
        <v>1088</v>
      </c>
      <c r="H212" s="36" t="s">
        <v>1108</v>
      </c>
      <c r="I212" s="36">
        <v>10</v>
      </c>
      <c r="J212" s="34" t="s">
        <v>1109</v>
      </c>
      <c r="K212" s="39">
        <v>5800</v>
      </c>
      <c r="L212" s="39">
        <v>4400</v>
      </c>
      <c r="M212" s="39">
        <v>7500</v>
      </c>
      <c r="N212" s="39"/>
      <c r="O212" s="39">
        <v>700</v>
      </c>
      <c r="P212" s="39"/>
      <c r="Q212" s="34">
        <f t="shared" si="9"/>
        <v>18400</v>
      </c>
      <c r="R212" s="34">
        <f t="shared" si="10"/>
        <v>36800</v>
      </c>
      <c r="S212" s="34">
        <f t="shared" si="11"/>
        <v>55200</v>
      </c>
      <c r="T212" s="37">
        <v>1</v>
      </c>
      <c r="U212" s="34" t="s">
        <v>128</v>
      </c>
      <c r="V212" s="34">
        <v>630</v>
      </c>
      <c r="W212" s="34">
        <v>1</v>
      </c>
      <c r="X212" s="37">
        <v>1</v>
      </c>
      <c r="Y212" s="37"/>
      <c r="Z212" s="34"/>
      <c r="AA212" s="34"/>
      <c r="AB212" s="37"/>
      <c r="AC212" s="34"/>
      <c r="AD212" s="37">
        <v>3</v>
      </c>
      <c r="AE212" s="34"/>
      <c r="AF212" s="34">
        <v>4</v>
      </c>
      <c r="AG212" s="37" t="s">
        <v>1637</v>
      </c>
      <c r="AH212" s="34">
        <v>700</v>
      </c>
    </row>
    <row r="213" spans="1:34" ht="318.75" x14ac:dyDescent="0.25">
      <c r="A213" s="34"/>
      <c r="B213" s="34">
        <v>202</v>
      </c>
      <c r="C213" s="34" t="s">
        <v>1638</v>
      </c>
      <c r="D213" s="36" t="s">
        <v>1639</v>
      </c>
      <c r="E213" s="36"/>
      <c r="F213" s="36"/>
      <c r="G213" s="36" t="s">
        <v>1084</v>
      </c>
      <c r="H213" s="36" t="s">
        <v>1108</v>
      </c>
      <c r="I213" s="36">
        <v>11</v>
      </c>
      <c r="J213" s="34" t="s">
        <v>1109</v>
      </c>
      <c r="K213" s="39">
        <v>12000</v>
      </c>
      <c r="L213" s="39">
        <v>6600</v>
      </c>
      <c r="M213" s="39">
        <v>12500</v>
      </c>
      <c r="N213" s="39"/>
      <c r="O213" s="39">
        <v>3000</v>
      </c>
      <c r="P213" s="39"/>
      <c r="Q213" s="34">
        <f t="shared" si="9"/>
        <v>34100</v>
      </c>
      <c r="R213" s="34">
        <f t="shared" si="10"/>
        <v>68200</v>
      </c>
      <c r="S213" s="34">
        <f t="shared" si="11"/>
        <v>102300</v>
      </c>
      <c r="T213" s="37">
        <v>1</v>
      </c>
      <c r="U213" s="34" t="s">
        <v>162</v>
      </c>
      <c r="V213" s="34">
        <v>2000</v>
      </c>
      <c r="W213" s="34">
        <v>1</v>
      </c>
      <c r="X213" s="37">
        <v>1</v>
      </c>
      <c r="Y213" s="37"/>
      <c r="Z213" s="34"/>
      <c r="AA213" s="34"/>
      <c r="AB213" s="37"/>
      <c r="AC213" s="34"/>
      <c r="AD213" s="37">
        <v>5</v>
      </c>
      <c r="AE213" s="34"/>
      <c r="AF213" s="34">
        <v>3</v>
      </c>
      <c r="AG213" s="37" t="s">
        <v>1390</v>
      </c>
      <c r="AH213" s="34">
        <v>1800</v>
      </c>
    </row>
    <row r="214" spans="1:34" ht="267.75" x14ac:dyDescent="0.25">
      <c r="A214" s="34"/>
      <c r="B214" s="34">
        <v>203</v>
      </c>
      <c r="C214" s="34" t="s">
        <v>1640</v>
      </c>
      <c r="D214" s="36" t="s">
        <v>1641</v>
      </c>
      <c r="E214" s="36"/>
      <c r="F214" s="36"/>
      <c r="G214" s="36" t="s">
        <v>1088</v>
      </c>
      <c r="H214" s="36" t="s">
        <v>1108</v>
      </c>
      <c r="I214" s="36">
        <v>10</v>
      </c>
      <c r="J214" s="34" t="s">
        <v>1109</v>
      </c>
      <c r="K214" s="39">
        <v>4200</v>
      </c>
      <c r="L214" s="39">
        <v>1100</v>
      </c>
      <c r="M214" s="39">
        <v>5000</v>
      </c>
      <c r="N214" s="39"/>
      <c r="O214" s="39">
        <v>1400</v>
      </c>
      <c r="P214" s="39"/>
      <c r="Q214" s="34">
        <f t="shared" si="9"/>
        <v>11700</v>
      </c>
      <c r="R214" s="34">
        <f t="shared" si="10"/>
        <v>23400</v>
      </c>
      <c r="S214" s="34">
        <f t="shared" si="11"/>
        <v>35100</v>
      </c>
      <c r="T214" s="37">
        <v>1</v>
      </c>
      <c r="U214" s="34" t="s">
        <v>27</v>
      </c>
      <c r="V214" s="34">
        <v>500</v>
      </c>
      <c r="W214" s="34">
        <v>1</v>
      </c>
      <c r="X214" s="37">
        <v>1</v>
      </c>
      <c r="Y214" s="37"/>
      <c r="Z214" s="34"/>
      <c r="AA214" s="34"/>
      <c r="AB214" s="37"/>
      <c r="AC214" s="34"/>
      <c r="AD214" s="37">
        <v>2</v>
      </c>
      <c r="AE214" s="34"/>
      <c r="AF214" s="34">
        <v>1</v>
      </c>
      <c r="AG214" s="37" t="s">
        <v>160</v>
      </c>
      <c r="AH214" s="34">
        <v>320</v>
      </c>
    </row>
    <row r="215" spans="1:34" ht="293.25" x14ac:dyDescent="0.25">
      <c r="A215" s="34"/>
      <c r="B215" s="34">
        <v>204</v>
      </c>
      <c r="C215" s="34" t="s">
        <v>1642</v>
      </c>
      <c r="D215" s="36" t="s">
        <v>1643</v>
      </c>
      <c r="E215" s="36"/>
      <c r="F215" s="36"/>
      <c r="G215" s="36" t="s">
        <v>1088</v>
      </c>
      <c r="H215" s="36" t="s">
        <v>1108</v>
      </c>
      <c r="I215" s="36">
        <v>10</v>
      </c>
      <c r="J215" s="34" t="s">
        <v>1109</v>
      </c>
      <c r="K215" s="39">
        <v>12000</v>
      </c>
      <c r="L215" s="39">
        <v>6600</v>
      </c>
      <c r="M215" s="39">
        <v>5000</v>
      </c>
      <c r="N215" s="39"/>
      <c r="O215" s="39">
        <v>700</v>
      </c>
      <c r="P215" s="39"/>
      <c r="Q215" s="34">
        <f t="shared" si="9"/>
        <v>24300</v>
      </c>
      <c r="R215" s="34">
        <f t="shared" si="10"/>
        <v>48600</v>
      </c>
      <c r="S215" s="34">
        <f t="shared" si="11"/>
        <v>72900</v>
      </c>
      <c r="T215" s="37">
        <v>1</v>
      </c>
      <c r="U215" s="34" t="s">
        <v>101</v>
      </c>
      <c r="V215" s="34">
        <v>1500</v>
      </c>
      <c r="W215" s="34">
        <v>1</v>
      </c>
      <c r="X215" s="37">
        <v>1</v>
      </c>
      <c r="Y215" s="37"/>
      <c r="Z215" s="34"/>
      <c r="AA215" s="34"/>
      <c r="AB215" s="37"/>
      <c r="AC215" s="34"/>
      <c r="AD215" s="37">
        <v>2</v>
      </c>
      <c r="AE215" s="34"/>
      <c r="AF215" s="34">
        <v>3</v>
      </c>
      <c r="AG215" s="37" t="s">
        <v>1644</v>
      </c>
      <c r="AH215" s="34">
        <v>2100</v>
      </c>
    </row>
    <row r="216" spans="1:34" ht="229.5" x14ac:dyDescent="0.25">
      <c r="A216" s="34"/>
      <c r="B216" s="34">
        <v>205</v>
      </c>
      <c r="C216" s="34" t="s">
        <v>1645</v>
      </c>
      <c r="D216" s="36" t="s">
        <v>1646</v>
      </c>
      <c r="E216" s="36"/>
      <c r="F216" s="36"/>
      <c r="G216" s="36" t="s">
        <v>1088</v>
      </c>
      <c r="H216" s="36" t="s">
        <v>1108</v>
      </c>
      <c r="I216" s="36">
        <v>10</v>
      </c>
      <c r="J216" s="34" t="s">
        <v>1109</v>
      </c>
      <c r="K216" s="39">
        <v>4200</v>
      </c>
      <c r="L216" s="39">
        <v>1100</v>
      </c>
      <c r="M216" s="39">
        <v>2500</v>
      </c>
      <c r="N216" s="39"/>
      <c r="O216" s="39">
        <v>3000</v>
      </c>
      <c r="P216" s="39"/>
      <c r="Q216" s="34">
        <f t="shared" si="9"/>
        <v>10800</v>
      </c>
      <c r="R216" s="34">
        <f t="shared" si="10"/>
        <v>21600</v>
      </c>
      <c r="S216" s="34">
        <f t="shared" si="11"/>
        <v>32400</v>
      </c>
      <c r="T216" s="37">
        <v>1</v>
      </c>
      <c r="U216" s="34" t="s">
        <v>35</v>
      </c>
      <c r="V216" s="34">
        <v>250</v>
      </c>
      <c r="W216" s="34">
        <v>1</v>
      </c>
      <c r="X216" s="37">
        <v>1</v>
      </c>
      <c r="Y216" s="37"/>
      <c r="Z216" s="34"/>
      <c r="AA216" s="34"/>
      <c r="AB216" s="37"/>
      <c r="AC216" s="34"/>
      <c r="AD216" s="37">
        <v>1</v>
      </c>
      <c r="AE216" s="34"/>
      <c r="AF216" s="34">
        <v>1</v>
      </c>
      <c r="AG216" s="37" t="s">
        <v>1043</v>
      </c>
      <c r="AH216" s="34">
        <v>160</v>
      </c>
    </row>
    <row r="217" spans="1:34" ht="255" x14ac:dyDescent="0.25">
      <c r="A217" s="34"/>
      <c r="B217" s="34">
        <v>206</v>
      </c>
      <c r="C217" s="34" t="s">
        <v>1647</v>
      </c>
      <c r="D217" s="36" t="s">
        <v>1648</v>
      </c>
      <c r="E217" s="36"/>
      <c r="F217" s="36"/>
      <c r="G217" s="36" t="s">
        <v>1088</v>
      </c>
      <c r="H217" s="36" t="s">
        <v>1108</v>
      </c>
      <c r="I217" s="36">
        <v>10</v>
      </c>
      <c r="J217" s="34" t="s">
        <v>1109</v>
      </c>
      <c r="K217" s="39">
        <v>4200</v>
      </c>
      <c r="L217" s="39">
        <v>2200</v>
      </c>
      <c r="M217" s="39">
        <v>0</v>
      </c>
      <c r="N217" s="39"/>
      <c r="O217" s="39">
        <v>700</v>
      </c>
      <c r="P217" s="39"/>
      <c r="Q217" s="34">
        <f t="shared" si="9"/>
        <v>7100</v>
      </c>
      <c r="R217" s="34">
        <f t="shared" si="10"/>
        <v>14200</v>
      </c>
      <c r="S217" s="34">
        <f t="shared" si="11"/>
        <v>21300</v>
      </c>
      <c r="T217" s="37">
        <v>1</v>
      </c>
      <c r="U217" s="34" t="s">
        <v>1069</v>
      </c>
      <c r="V217" s="34">
        <v>400</v>
      </c>
      <c r="W217" s="34">
        <v>1</v>
      </c>
      <c r="X217" s="37">
        <v>1</v>
      </c>
      <c r="Y217" s="37"/>
      <c r="Z217" s="34"/>
      <c r="AA217" s="34"/>
      <c r="AB217" s="37"/>
      <c r="AC217" s="34"/>
      <c r="AD217" s="37">
        <v>0</v>
      </c>
      <c r="AE217" s="34"/>
      <c r="AF217" s="34">
        <v>2</v>
      </c>
      <c r="AG217" s="37" t="s">
        <v>1632</v>
      </c>
      <c r="AH217" s="34">
        <v>410</v>
      </c>
    </row>
    <row r="218" spans="1:34" ht="408" x14ac:dyDescent="0.25">
      <c r="A218" s="34"/>
      <c r="B218" s="34">
        <v>207</v>
      </c>
      <c r="C218" s="34" t="s">
        <v>1649</v>
      </c>
      <c r="D218" s="39" t="s">
        <v>1650</v>
      </c>
      <c r="E218" s="39"/>
      <c r="F218" s="39"/>
      <c r="G218" s="39" t="s">
        <v>1651</v>
      </c>
      <c r="H218" s="39" t="s">
        <v>1108</v>
      </c>
      <c r="I218" s="39">
        <v>11</v>
      </c>
      <c r="J218" s="34" t="s">
        <v>1109</v>
      </c>
      <c r="K218" s="39">
        <f>3*12000+5800</f>
        <v>41800</v>
      </c>
      <c r="L218" s="39">
        <f>4*3100+5800</f>
        <v>18200</v>
      </c>
      <c r="M218" s="39"/>
      <c r="N218" s="39"/>
      <c r="O218" s="39"/>
      <c r="P218" s="39"/>
      <c r="Q218" s="34">
        <f t="shared" si="9"/>
        <v>60000</v>
      </c>
      <c r="R218" s="34">
        <f t="shared" si="10"/>
        <v>120000</v>
      </c>
      <c r="S218" s="34">
        <f t="shared" si="11"/>
        <v>180000</v>
      </c>
      <c r="T218" s="37">
        <v>4</v>
      </c>
      <c r="U218" s="34" t="s">
        <v>1652</v>
      </c>
      <c r="V218" s="34">
        <v>5500</v>
      </c>
      <c r="W218" s="34" t="s">
        <v>408</v>
      </c>
      <c r="X218" s="37">
        <v>0</v>
      </c>
      <c r="Y218" s="37"/>
      <c r="Z218" s="34"/>
      <c r="AA218" s="34"/>
      <c r="AB218" s="37"/>
      <c r="AC218" s="34"/>
      <c r="AD218" s="37">
        <v>0</v>
      </c>
      <c r="AE218" s="34"/>
      <c r="AF218" s="34">
        <v>5</v>
      </c>
      <c r="AG218" s="37" t="s">
        <v>1653</v>
      </c>
      <c r="AH218" s="34">
        <v>5250</v>
      </c>
    </row>
    <row r="219" spans="1:34" ht="242.25" x14ac:dyDescent="0.25">
      <c r="A219" s="34"/>
      <c r="B219" s="34">
        <v>208</v>
      </c>
      <c r="C219" s="34" t="s">
        <v>1654</v>
      </c>
      <c r="D219" s="39" t="s">
        <v>1655</v>
      </c>
      <c r="E219" s="39"/>
      <c r="F219" s="39"/>
      <c r="G219" s="36" t="s">
        <v>1088</v>
      </c>
      <c r="H219" s="36" t="s">
        <v>1108</v>
      </c>
      <c r="I219" s="39">
        <v>10</v>
      </c>
      <c r="J219" s="34" t="s">
        <v>1109</v>
      </c>
      <c r="K219" s="39">
        <v>4200</v>
      </c>
      <c r="L219" s="39">
        <v>2200</v>
      </c>
      <c r="M219" s="39">
        <v>2500</v>
      </c>
      <c r="N219" s="39"/>
      <c r="O219" s="39">
        <v>3000</v>
      </c>
      <c r="P219" s="39"/>
      <c r="Q219" s="34">
        <f t="shared" si="9"/>
        <v>11900</v>
      </c>
      <c r="R219" s="34">
        <f t="shared" si="10"/>
        <v>23800</v>
      </c>
      <c r="S219" s="34">
        <f t="shared" si="11"/>
        <v>35700</v>
      </c>
      <c r="T219" s="37">
        <v>1</v>
      </c>
      <c r="U219" s="34" t="s">
        <v>27</v>
      </c>
      <c r="V219" s="34">
        <v>500</v>
      </c>
      <c r="W219" s="34">
        <v>1</v>
      </c>
      <c r="X219" s="37">
        <v>1</v>
      </c>
      <c r="Y219" s="37"/>
      <c r="Z219" s="34"/>
      <c r="AA219" s="34"/>
      <c r="AB219" s="37"/>
      <c r="AC219" s="34"/>
      <c r="AD219" s="37">
        <v>1</v>
      </c>
      <c r="AE219" s="34"/>
      <c r="AF219" s="34">
        <v>2</v>
      </c>
      <c r="AG219" s="37" t="s">
        <v>1656</v>
      </c>
      <c r="AH219" s="34">
        <v>580</v>
      </c>
    </row>
    <row r="220" spans="1:34" ht="280.5" x14ac:dyDescent="0.25">
      <c r="A220" s="34"/>
      <c r="B220" s="34">
        <v>209</v>
      </c>
      <c r="C220" s="34" t="s">
        <v>1657</v>
      </c>
      <c r="D220" s="39" t="s">
        <v>1658</v>
      </c>
      <c r="E220" s="39"/>
      <c r="F220" s="39"/>
      <c r="G220" s="36" t="s">
        <v>1088</v>
      </c>
      <c r="H220" s="36" t="s">
        <v>1108</v>
      </c>
      <c r="I220" s="39">
        <v>10</v>
      </c>
      <c r="J220" s="34" t="s">
        <v>1109</v>
      </c>
      <c r="K220" s="39">
        <v>4200</v>
      </c>
      <c r="L220" s="39">
        <v>1100</v>
      </c>
      <c r="M220" s="39">
        <v>2500</v>
      </c>
      <c r="N220" s="39"/>
      <c r="O220" s="39">
        <v>3000</v>
      </c>
      <c r="P220" s="39"/>
      <c r="Q220" s="34">
        <f t="shared" si="9"/>
        <v>10800</v>
      </c>
      <c r="R220" s="34">
        <f t="shared" si="10"/>
        <v>21600</v>
      </c>
      <c r="S220" s="34">
        <f t="shared" si="11"/>
        <v>32400</v>
      </c>
      <c r="T220" s="37">
        <v>1</v>
      </c>
      <c r="U220" s="34" t="s">
        <v>27</v>
      </c>
      <c r="V220" s="34">
        <v>500</v>
      </c>
      <c r="W220" s="34">
        <v>1</v>
      </c>
      <c r="X220" s="37">
        <v>1</v>
      </c>
      <c r="Y220" s="37"/>
      <c r="Z220" s="34"/>
      <c r="AA220" s="34"/>
      <c r="AB220" s="37"/>
      <c r="AC220" s="34"/>
      <c r="AD220" s="37">
        <v>1</v>
      </c>
      <c r="AE220" s="34"/>
      <c r="AF220" s="34">
        <v>1</v>
      </c>
      <c r="AG220" s="37" t="s">
        <v>339</v>
      </c>
      <c r="AH220" s="34">
        <v>500</v>
      </c>
    </row>
    <row r="221" spans="1:34" ht="267.75" x14ac:dyDescent="0.25">
      <c r="A221" s="34"/>
      <c r="B221" s="34">
        <v>210</v>
      </c>
      <c r="C221" s="34" t="s">
        <v>1659</v>
      </c>
      <c r="D221" s="39" t="s">
        <v>1660</v>
      </c>
      <c r="E221" s="39"/>
      <c r="F221" s="39"/>
      <c r="G221" s="39" t="s">
        <v>1084</v>
      </c>
      <c r="H221" s="39" t="s">
        <v>1108</v>
      </c>
      <c r="I221" s="39">
        <v>11</v>
      </c>
      <c r="J221" s="34" t="s">
        <v>1109</v>
      </c>
      <c r="K221" s="39"/>
      <c r="L221" s="39">
        <v>1000</v>
      </c>
      <c r="M221" s="39"/>
      <c r="N221" s="39"/>
      <c r="O221" s="39"/>
      <c r="P221" s="39"/>
      <c r="Q221" s="34">
        <f t="shared" si="9"/>
        <v>1000</v>
      </c>
      <c r="R221" s="34">
        <f t="shared" si="10"/>
        <v>2000</v>
      </c>
      <c r="S221" s="34">
        <f t="shared" si="11"/>
        <v>3000</v>
      </c>
      <c r="T221" s="37"/>
      <c r="U221" s="34"/>
      <c r="V221" s="34"/>
      <c r="W221" s="34"/>
      <c r="X221" s="37"/>
      <c r="Y221" s="37"/>
      <c r="Z221" s="34"/>
      <c r="AA221" s="34"/>
      <c r="AB221" s="37"/>
      <c r="AC221" s="34"/>
      <c r="AD221" s="37"/>
      <c r="AE221" s="34"/>
      <c r="AF221" s="34">
        <v>1</v>
      </c>
      <c r="AG221" s="37" t="s">
        <v>1091</v>
      </c>
      <c r="AH221" s="34">
        <v>50</v>
      </c>
    </row>
    <row r="222" spans="1:34" ht="280.5" x14ac:dyDescent="0.25">
      <c r="A222" s="34"/>
      <c r="B222" s="34">
        <v>211</v>
      </c>
      <c r="C222" s="34" t="s">
        <v>1661</v>
      </c>
      <c r="D222" s="39" t="s">
        <v>1662</v>
      </c>
      <c r="E222" s="39" t="s">
        <v>1663</v>
      </c>
      <c r="F222" s="39">
        <v>6</v>
      </c>
      <c r="G222" s="39" t="s">
        <v>1084</v>
      </c>
      <c r="H222" s="39" t="s">
        <v>1108</v>
      </c>
      <c r="I222" s="39" t="s">
        <v>1137</v>
      </c>
      <c r="J222" s="34" t="s">
        <v>1109</v>
      </c>
      <c r="K222" s="39">
        <v>4200</v>
      </c>
      <c r="L222" s="39">
        <v>2200</v>
      </c>
      <c r="M222" s="39">
        <v>5000</v>
      </c>
      <c r="N222" s="39"/>
      <c r="O222" s="39">
        <v>3000</v>
      </c>
      <c r="P222" s="39"/>
      <c r="Q222" s="34">
        <f t="shared" si="9"/>
        <v>14400</v>
      </c>
      <c r="R222" s="34">
        <f t="shared" si="10"/>
        <v>28800</v>
      </c>
      <c r="S222" s="34">
        <f t="shared" si="11"/>
        <v>43200</v>
      </c>
      <c r="T222" s="37">
        <v>1</v>
      </c>
      <c r="U222" s="34" t="s">
        <v>27</v>
      </c>
      <c r="V222" s="34">
        <v>500</v>
      </c>
      <c r="W222" s="34">
        <v>1</v>
      </c>
      <c r="X222" s="37">
        <v>1</v>
      </c>
      <c r="Y222" s="37" t="s">
        <v>1176</v>
      </c>
      <c r="Z222" s="34"/>
      <c r="AA222" s="34"/>
      <c r="AB222" s="37"/>
      <c r="AC222" s="34"/>
      <c r="AD222" s="37">
        <v>2</v>
      </c>
      <c r="AE222" s="34"/>
      <c r="AF222" s="34">
        <v>2</v>
      </c>
      <c r="AG222" s="37" t="s">
        <v>132</v>
      </c>
      <c r="AH222" s="34">
        <v>500</v>
      </c>
    </row>
    <row r="223" spans="1:34" ht="306" x14ac:dyDescent="0.25">
      <c r="A223" s="34"/>
      <c r="B223" s="34">
        <v>212</v>
      </c>
      <c r="C223" s="34" t="s">
        <v>1664</v>
      </c>
      <c r="D223" s="39" t="s">
        <v>1665</v>
      </c>
      <c r="E223" s="39"/>
      <c r="F223" s="39"/>
      <c r="G223" s="39" t="s">
        <v>1088</v>
      </c>
      <c r="H223" s="39" t="s">
        <v>1108</v>
      </c>
      <c r="I223" s="39">
        <v>10</v>
      </c>
      <c r="J223" s="34" t="s">
        <v>1109</v>
      </c>
      <c r="K223" s="39">
        <v>5800</v>
      </c>
      <c r="L223" s="39">
        <v>2900</v>
      </c>
      <c r="M223" s="39">
        <v>7500</v>
      </c>
      <c r="N223" s="39"/>
      <c r="O223" s="39">
        <v>3000</v>
      </c>
      <c r="P223" s="39"/>
      <c r="Q223" s="34">
        <f t="shared" si="9"/>
        <v>19200</v>
      </c>
      <c r="R223" s="34">
        <f t="shared" si="10"/>
        <v>38400</v>
      </c>
      <c r="S223" s="34">
        <f t="shared" si="11"/>
        <v>57600</v>
      </c>
      <c r="T223" s="37">
        <v>1</v>
      </c>
      <c r="U223" s="34" t="s">
        <v>168</v>
      </c>
      <c r="V223" s="34">
        <v>1000</v>
      </c>
      <c r="W223" s="34">
        <v>1</v>
      </c>
      <c r="X223" s="37">
        <v>1</v>
      </c>
      <c r="Y223" s="37"/>
      <c r="Z223" s="34"/>
      <c r="AA223" s="34"/>
      <c r="AB223" s="37"/>
      <c r="AC223" s="34"/>
      <c r="AD223" s="37">
        <v>3</v>
      </c>
      <c r="AE223" s="34"/>
      <c r="AF223" s="34">
        <v>3</v>
      </c>
      <c r="AG223" s="37" t="s">
        <v>1666</v>
      </c>
      <c r="AH223" s="34">
        <f>500+380+62.5</f>
        <v>942.5</v>
      </c>
    </row>
    <row r="224" spans="1:34" ht="293.25" x14ac:dyDescent="0.25">
      <c r="A224" s="34"/>
      <c r="B224" s="34">
        <v>213</v>
      </c>
      <c r="C224" s="34" t="s">
        <v>1667</v>
      </c>
      <c r="D224" s="39" t="s">
        <v>1660</v>
      </c>
      <c r="E224" s="39"/>
      <c r="F224" s="39"/>
      <c r="G224" s="39" t="s">
        <v>1084</v>
      </c>
      <c r="H224" s="39" t="s">
        <v>1108</v>
      </c>
      <c r="I224" s="39">
        <v>11</v>
      </c>
      <c r="J224" s="34" t="s">
        <v>1109</v>
      </c>
      <c r="K224" s="39">
        <v>5800</v>
      </c>
      <c r="L224" s="39">
        <v>2200</v>
      </c>
      <c r="M224" s="39">
        <v>5000</v>
      </c>
      <c r="N224" s="39"/>
      <c r="O224" s="39">
        <v>700</v>
      </c>
      <c r="P224" s="39"/>
      <c r="Q224" s="34">
        <f t="shared" si="9"/>
        <v>13700</v>
      </c>
      <c r="R224" s="34">
        <f t="shared" si="10"/>
        <v>27400</v>
      </c>
      <c r="S224" s="34">
        <f t="shared" si="11"/>
        <v>41100</v>
      </c>
      <c r="T224" s="37">
        <v>1</v>
      </c>
      <c r="U224" s="34" t="s">
        <v>295</v>
      </c>
      <c r="V224" s="34">
        <v>750</v>
      </c>
      <c r="W224" s="34">
        <v>1</v>
      </c>
      <c r="X224" s="37">
        <v>1</v>
      </c>
      <c r="Y224" s="37"/>
      <c r="Z224" s="34"/>
      <c r="AA224" s="34"/>
      <c r="AB224" s="37"/>
      <c r="AC224" s="34"/>
      <c r="AD224" s="37">
        <v>2</v>
      </c>
      <c r="AE224" s="34"/>
      <c r="AF224" s="34">
        <v>2</v>
      </c>
      <c r="AG224" s="37" t="s">
        <v>1668</v>
      </c>
      <c r="AH224" s="34">
        <f>365+320</f>
        <v>685</v>
      </c>
    </row>
    <row r="225" spans="1:34" ht="242.25" x14ac:dyDescent="0.25">
      <c r="A225" s="34"/>
      <c r="B225" s="34">
        <v>214</v>
      </c>
      <c r="C225" s="34" t="s">
        <v>1669</v>
      </c>
      <c r="D225" s="39" t="s">
        <v>1670</v>
      </c>
      <c r="E225" s="39"/>
      <c r="F225" s="39"/>
      <c r="G225" s="39" t="s">
        <v>1084</v>
      </c>
      <c r="H225" s="39" t="s">
        <v>1108</v>
      </c>
      <c r="I225" s="39">
        <v>11</v>
      </c>
      <c r="J225" s="34" t="s">
        <v>1109</v>
      </c>
      <c r="K225" s="39">
        <v>4200</v>
      </c>
      <c r="L225" s="39">
        <v>2200</v>
      </c>
      <c r="M225" s="39">
        <f>6*2500</f>
        <v>15000</v>
      </c>
      <c r="N225" s="39"/>
      <c r="O225" s="39">
        <v>6000</v>
      </c>
      <c r="P225" s="39"/>
      <c r="Q225" s="34">
        <f t="shared" si="9"/>
        <v>27400</v>
      </c>
      <c r="R225" s="34">
        <f t="shared" si="10"/>
        <v>54800</v>
      </c>
      <c r="S225" s="34">
        <f t="shared" si="11"/>
        <v>82200</v>
      </c>
      <c r="T225" s="37">
        <v>1</v>
      </c>
      <c r="U225" s="34" t="s">
        <v>27</v>
      </c>
      <c r="V225" s="34">
        <v>500</v>
      </c>
      <c r="W225" s="34">
        <v>1</v>
      </c>
      <c r="X225" s="37">
        <v>2</v>
      </c>
      <c r="Y225" s="37"/>
      <c r="Z225" s="34"/>
      <c r="AA225" s="34"/>
      <c r="AB225" s="37"/>
      <c r="AC225" s="34"/>
      <c r="AD225" s="37">
        <v>6</v>
      </c>
      <c r="AE225" s="34"/>
      <c r="AF225" s="34">
        <v>2</v>
      </c>
      <c r="AG225" s="37" t="s">
        <v>1671</v>
      </c>
      <c r="AH225" s="34">
        <v>750</v>
      </c>
    </row>
    <row r="226" spans="1:34" ht="216.75" x14ac:dyDescent="0.25">
      <c r="A226" s="34"/>
      <c r="B226" s="34">
        <v>215</v>
      </c>
      <c r="C226" s="34" t="s">
        <v>1672</v>
      </c>
      <c r="D226" s="36" t="s">
        <v>1673</v>
      </c>
      <c r="E226" s="36"/>
      <c r="F226" s="36"/>
      <c r="G226" s="36" t="s">
        <v>1557</v>
      </c>
      <c r="H226" s="36" t="s">
        <v>1108</v>
      </c>
      <c r="I226" s="36">
        <v>10</v>
      </c>
      <c r="J226" s="34" t="s">
        <v>1109</v>
      </c>
      <c r="K226" s="36">
        <v>4200</v>
      </c>
      <c r="L226" s="36">
        <v>2200</v>
      </c>
      <c r="M226" s="36">
        <v>5000</v>
      </c>
      <c r="N226" s="36"/>
      <c r="O226" s="36">
        <v>3000</v>
      </c>
      <c r="P226" s="36"/>
      <c r="Q226" s="34">
        <f t="shared" si="9"/>
        <v>14400</v>
      </c>
      <c r="R226" s="34">
        <f t="shared" si="10"/>
        <v>28800</v>
      </c>
      <c r="S226" s="34">
        <f t="shared" si="11"/>
        <v>43200</v>
      </c>
      <c r="T226" s="37">
        <v>1</v>
      </c>
      <c r="U226" s="34" t="s">
        <v>27</v>
      </c>
      <c r="V226" s="34">
        <v>500</v>
      </c>
      <c r="W226" s="34">
        <v>1</v>
      </c>
      <c r="X226" s="37">
        <v>1</v>
      </c>
      <c r="Y226" s="37"/>
      <c r="Z226" s="34"/>
      <c r="AA226" s="34"/>
      <c r="AB226" s="37"/>
      <c r="AC226" s="34"/>
      <c r="AD226" s="37">
        <v>2</v>
      </c>
      <c r="AE226" s="34"/>
      <c r="AF226" s="34">
        <v>2</v>
      </c>
      <c r="AG226" s="37" t="s">
        <v>1674</v>
      </c>
      <c r="AH226" s="34">
        <v>560</v>
      </c>
    </row>
    <row r="227" spans="1:34" ht="204" x14ac:dyDescent="0.25">
      <c r="A227" s="34"/>
      <c r="B227" s="34">
        <v>216</v>
      </c>
      <c r="C227" s="34" t="s">
        <v>1675</v>
      </c>
      <c r="D227" s="36" t="s">
        <v>1676</v>
      </c>
      <c r="E227" s="36"/>
      <c r="F227" s="36"/>
      <c r="G227" s="36" t="s">
        <v>1557</v>
      </c>
      <c r="H227" s="36" t="s">
        <v>1108</v>
      </c>
      <c r="I227" s="36">
        <v>10</v>
      </c>
      <c r="J227" s="34" t="s">
        <v>1109</v>
      </c>
      <c r="K227" s="36">
        <v>5800</v>
      </c>
      <c r="L227" s="36">
        <v>2900</v>
      </c>
      <c r="M227" s="36">
        <v>10000</v>
      </c>
      <c r="N227" s="36"/>
      <c r="O227" s="36">
        <v>3000</v>
      </c>
      <c r="P227" s="36"/>
      <c r="Q227" s="34">
        <f t="shared" si="9"/>
        <v>21700</v>
      </c>
      <c r="R227" s="34">
        <f t="shared" si="10"/>
        <v>43400</v>
      </c>
      <c r="S227" s="34">
        <f t="shared" si="11"/>
        <v>65100</v>
      </c>
      <c r="T227" s="37">
        <v>1</v>
      </c>
      <c r="U227" s="34" t="s">
        <v>295</v>
      </c>
      <c r="V227" s="34">
        <v>750</v>
      </c>
      <c r="W227" s="34">
        <v>1</v>
      </c>
      <c r="X227" s="37">
        <v>1</v>
      </c>
      <c r="Y227" s="37"/>
      <c r="Z227" s="34"/>
      <c r="AA227" s="34"/>
      <c r="AB227" s="37"/>
      <c r="AC227" s="34"/>
      <c r="AD227" s="37">
        <v>2</v>
      </c>
      <c r="AE227" s="34">
        <v>2</v>
      </c>
      <c r="AF227" s="34">
        <v>3</v>
      </c>
      <c r="AG227" s="37" t="s">
        <v>1677</v>
      </c>
      <c r="AH227" s="34">
        <v>582.5</v>
      </c>
    </row>
    <row r="228" spans="1:34" ht="280.5" x14ac:dyDescent="0.25">
      <c r="A228" s="34"/>
      <c r="B228" s="34">
        <v>217</v>
      </c>
      <c r="C228" s="34" t="s">
        <v>1678</v>
      </c>
      <c r="D228" s="36" t="s">
        <v>1679</v>
      </c>
      <c r="E228" s="36"/>
      <c r="F228" s="36"/>
      <c r="G228" s="36" t="s">
        <v>1088</v>
      </c>
      <c r="H228" s="36"/>
      <c r="I228" s="36">
        <v>10</v>
      </c>
      <c r="J228" s="34" t="s">
        <v>1109</v>
      </c>
      <c r="K228" s="36">
        <v>4200</v>
      </c>
      <c r="L228" s="36">
        <v>3300</v>
      </c>
      <c r="M228" s="36">
        <v>2500</v>
      </c>
      <c r="N228" s="36"/>
      <c r="O228" s="36">
        <v>700</v>
      </c>
      <c r="P228" s="36"/>
      <c r="Q228" s="34">
        <f t="shared" si="9"/>
        <v>10700</v>
      </c>
      <c r="R228" s="34">
        <f t="shared" si="10"/>
        <v>21400</v>
      </c>
      <c r="S228" s="34">
        <f t="shared" si="11"/>
        <v>32100</v>
      </c>
      <c r="T228" s="37">
        <v>1</v>
      </c>
      <c r="U228" s="34" t="s">
        <v>27</v>
      </c>
      <c r="V228" s="34">
        <v>500</v>
      </c>
      <c r="W228" s="34">
        <v>1</v>
      </c>
      <c r="X228" s="37">
        <v>1</v>
      </c>
      <c r="Y228" s="37"/>
      <c r="Z228" s="34"/>
      <c r="AA228" s="34"/>
      <c r="AB228" s="37"/>
      <c r="AC228" s="34"/>
      <c r="AD228" s="37">
        <v>1</v>
      </c>
      <c r="AE228" s="34"/>
      <c r="AF228" s="34">
        <v>3</v>
      </c>
      <c r="AG228" s="37" t="s">
        <v>1680</v>
      </c>
      <c r="AH228" s="34">
        <f>380+2*160</f>
        <v>700</v>
      </c>
    </row>
    <row r="229" spans="1:34" ht="191.25" x14ac:dyDescent="0.25">
      <c r="A229" s="34"/>
      <c r="B229" s="34">
        <v>218</v>
      </c>
      <c r="C229" s="34" t="s">
        <v>1681</v>
      </c>
      <c r="D229" s="36" t="s">
        <v>1682</v>
      </c>
      <c r="E229" s="36"/>
      <c r="F229" s="36"/>
      <c r="G229" s="36" t="s">
        <v>1088</v>
      </c>
      <c r="H229" s="36" t="s">
        <v>1108</v>
      </c>
      <c r="I229" s="36">
        <v>10</v>
      </c>
      <c r="J229" s="34" t="s">
        <v>1109</v>
      </c>
      <c r="K229" s="36">
        <v>5800</v>
      </c>
      <c r="L229" s="36">
        <v>2200</v>
      </c>
      <c r="M229" s="36">
        <v>2500</v>
      </c>
      <c r="N229" s="36"/>
      <c r="O229" s="36">
        <v>700</v>
      </c>
      <c r="P229" s="36"/>
      <c r="Q229" s="34">
        <f t="shared" si="9"/>
        <v>11200</v>
      </c>
      <c r="R229" s="34">
        <f t="shared" si="10"/>
        <v>22400</v>
      </c>
      <c r="S229" s="34">
        <f t="shared" si="11"/>
        <v>33600</v>
      </c>
      <c r="T229" s="37">
        <v>1</v>
      </c>
      <c r="U229" s="34" t="s">
        <v>128</v>
      </c>
      <c r="V229" s="34">
        <v>630</v>
      </c>
      <c r="W229" s="34">
        <v>1</v>
      </c>
      <c r="X229" s="37">
        <v>1</v>
      </c>
      <c r="Y229" s="37"/>
      <c r="Z229" s="34"/>
      <c r="AA229" s="34"/>
      <c r="AB229" s="37"/>
      <c r="AC229" s="34"/>
      <c r="AD229" s="37">
        <v>1</v>
      </c>
      <c r="AE229" s="34"/>
      <c r="AF229" s="34">
        <v>1</v>
      </c>
      <c r="AG229" s="37" t="s">
        <v>1073</v>
      </c>
      <c r="AH229" s="34">
        <v>625</v>
      </c>
    </row>
    <row r="230" spans="1:34" ht="191.25" x14ac:dyDescent="0.25">
      <c r="A230" s="34"/>
      <c r="B230" s="34">
        <v>219</v>
      </c>
      <c r="C230" s="34" t="s">
        <v>1683</v>
      </c>
      <c r="D230" s="36" t="s">
        <v>1684</v>
      </c>
      <c r="E230" s="36"/>
      <c r="F230" s="36"/>
      <c r="G230" s="36" t="s">
        <v>1557</v>
      </c>
      <c r="H230" s="36" t="s">
        <v>1108</v>
      </c>
      <c r="I230" s="36">
        <v>10</v>
      </c>
      <c r="J230" s="34" t="s">
        <v>1109</v>
      </c>
      <c r="K230" s="36">
        <v>4200</v>
      </c>
      <c r="L230" s="36">
        <v>1100</v>
      </c>
      <c r="M230" s="36">
        <v>5000</v>
      </c>
      <c r="N230" s="36"/>
      <c r="O230" s="36">
        <v>700</v>
      </c>
      <c r="P230" s="36"/>
      <c r="Q230" s="34">
        <f t="shared" si="9"/>
        <v>11000</v>
      </c>
      <c r="R230" s="34">
        <f t="shared" si="10"/>
        <v>22000</v>
      </c>
      <c r="S230" s="34">
        <f t="shared" si="11"/>
        <v>33000</v>
      </c>
      <c r="T230" s="37">
        <v>1</v>
      </c>
      <c r="U230" s="34" t="s">
        <v>27</v>
      </c>
      <c r="V230" s="34">
        <v>500</v>
      </c>
      <c r="W230" s="34">
        <v>1</v>
      </c>
      <c r="X230" s="37">
        <v>1</v>
      </c>
      <c r="Y230" s="37"/>
      <c r="Z230" s="34"/>
      <c r="AA230" s="34"/>
      <c r="AB230" s="37"/>
      <c r="AC230" s="34"/>
      <c r="AD230" s="37">
        <v>2</v>
      </c>
      <c r="AE230" s="34"/>
      <c r="AF230" s="34">
        <v>1</v>
      </c>
      <c r="AG230" s="37" t="s">
        <v>1080</v>
      </c>
      <c r="AH230" s="34">
        <v>250</v>
      </c>
    </row>
    <row r="231" spans="1:34" ht="280.5" x14ac:dyDescent="0.25">
      <c r="A231" s="34"/>
      <c r="B231" s="34">
        <v>220</v>
      </c>
      <c r="C231" s="34" t="s">
        <v>1685</v>
      </c>
      <c r="D231" s="36" t="s">
        <v>1686</v>
      </c>
      <c r="E231" s="36"/>
      <c r="F231" s="36"/>
      <c r="G231" s="36" t="s">
        <v>1088</v>
      </c>
      <c r="H231" s="36" t="s">
        <v>1108</v>
      </c>
      <c r="I231" s="36">
        <v>10</v>
      </c>
      <c r="J231" s="34" t="s">
        <v>1109</v>
      </c>
      <c r="K231" s="36">
        <v>4200</v>
      </c>
      <c r="L231" s="39">
        <f>2100+1100</f>
        <v>3200</v>
      </c>
      <c r="M231" s="36">
        <v>2500</v>
      </c>
      <c r="N231" s="36"/>
      <c r="O231" s="36">
        <v>700</v>
      </c>
      <c r="P231" s="36"/>
      <c r="Q231" s="34">
        <f t="shared" si="9"/>
        <v>10600</v>
      </c>
      <c r="R231" s="34">
        <f t="shared" si="10"/>
        <v>21200</v>
      </c>
      <c r="S231" s="34">
        <f t="shared" si="11"/>
        <v>31800</v>
      </c>
      <c r="T231" s="37">
        <v>1</v>
      </c>
      <c r="U231" s="34" t="s">
        <v>35</v>
      </c>
      <c r="V231" s="34">
        <v>250</v>
      </c>
      <c r="W231" s="34">
        <v>1</v>
      </c>
      <c r="X231" s="37">
        <v>1</v>
      </c>
      <c r="Y231" s="37"/>
      <c r="Z231" s="34"/>
      <c r="AA231" s="34"/>
      <c r="AB231" s="37"/>
      <c r="AC231" s="34"/>
      <c r="AD231" s="37">
        <v>1</v>
      </c>
      <c r="AE231" s="34"/>
      <c r="AF231" s="34">
        <v>4</v>
      </c>
      <c r="AG231" s="37" t="s">
        <v>1687</v>
      </c>
      <c r="AH231" s="34">
        <f>175+150</f>
        <v>325</v>
      </c>
    </row>
    <row r="232" spans="1:34" ht="178.5" x14ac:dyDescent="0.25">
      <c r="A232" s="34"/>
      <c r="B232" s="34">
        <v>221</v>
      </c>
      <c r="C232" s="34" t="s">
        <v>1688</v>
      </c>
      <c r="D232" s="36" t="s">
        <v>1689</v>
      </c>
      <c r="E232" s="36"/>
      <c r="F232" s="36"/>
      <c r="G232" s="36" t="s">
        <v>1088</v>
      </c>
      <c r="H232" s="36" t="s">
        <v>1108</v>
      </c>
      <c r="I232" s="36">
        <v>10</v>
      </c>
      <c r="J232" s="34" t="s">
        <v>1109</v>
      </c>
      <c r="K232" s="36">
        <v>4200</v>
      </c>
      <c r="L232" s="36">
        <v>1100</v>
      </c>
      <c r="M232" s="36">
        <v>2500</v>
      </c>
      <c r="N232" s="36"/>
      <c r="O232" s="36">
        <v>700</v>
      </c>
      <c r="P232" s="36"/>
      <c r="Q232" s="34">
        <f t="shared" si="9"/>
        <v>8500</v>
      </c>
      <c r="R232" s="34">
        <f t="shared" si="10"/>
        <v>17000</v>
      </c>
      <c r="S232" s="34">
        <f t="shared" si="11"/>
        <v>25500</v>
      </c>
      <c r="T232" s="37">
        <v>1</v>
      </c>
      <c r="U232" s="34" t="s">
        <v>27</v>
      </c>
      <c r="V232" s="34">
        <v>500</v>
      </c>
      <c r="W232" s="34">
        <v>1</v>
      </c>
      <c r="X232" s="37">
        <v>1</v>
      </c>
      <c r="Y232" s="37"/>
      <c r="Z232" s="34"/>
      <c r="AA232" s="34"/>
      <c r="AB232" s="37"/>
      <c r="AC232" s="34"/>
      <c r="AD232" s="37">
        <v>1</v>
      </c>
      <c r="AE232" s="34"/>
      <c r="AF232" s="34">
        <v>1</v>
      </c>
      <c r="AG232" s="37" t="s">
        <v>27</v>
      </c>
      <c r="AH232" s="34">
        <v>500</v>
      </c>
    </row>
    <row r="233" spans="1:34" ht="344.25" x14ac:dyDescent="0.25">
      <c r="A233" s="34"/>
      <c r="B233" s="34">
        <v>222</v>
      </c>
      <c r="C233" s="34" t="s">
        <v>1690</v>
      </c>
      <c r="D233" s="36" t="s">
        <v>1691</v>
      </c>
      <c r="E233" s="36"/>
      <c r="F233" s="36"/>
      <c r="G233" s="36" t="s">
        <v>1168</v>
      </c>
      <c r="H233" s="36" t="s">
        <v>1108</v>
      </c>
      <c r="I233" s="36">
        <v>11</v>
      </c>
      <c r="J233" s="34" t="s">
        <v>1113</v>
      </c>
      <c r="K233" s="39">
        <f>7*12000+ 3*4200+5800</f>
        <v>102400</v>
      </c>
      <c r="L233" s="39">
        <f>2*5800+4400+700</f>
        <v>16700</v>
      </c>
      <c r="M233" s="39"/>
      <c r="N233" s="39"/>
      <c r="O233" s="39"/>
      <c r="P233" s="39"/>
      <c r="Q233" s="34">
        <f t="shared" si="9"/>
        <v>119100</v>
      </c>
      <c r="R233" s="34">
        <f t="shared" si="10"/>
        <v>238200</v>
      </c>
      <c r="S233" s="34">
        <f t="shared" si="11"/>
        <v>357300</v>
      </c>
      <c r="T233" s="37">
        <v>11</v>
      </c>
      <c r="U233" s="37" t="s">
        <v>1692</v>
      </c>
      <c r="V233" s="34">
        <f>(6*1250)+(1*1250)+(2*500)+(1*400)+(1*750)</f>
        <v>10900</v>
      </c>
      <c r="W233" s="34" t="s">
        <v>408</v>
      </c>
      <c r="X233" s="37"/>
      <c r="Y233" s="37"/>
      <c r="Z233" s="34"/>
      <c r="AA233" s="34"/>
      <c r="AB233" s="37"/>
      <c r="AC233" s="34"/>
      <c r="AD233" s="37"/>
      <c r="AE233" s="34"/>
      <c r="AF233" s="34">
        <v>6</v>
      </c>
      <c r="AG233" s="37" t="s">
        <v>1693</v>
      </c>
      <c r="AH233" s="34">
        <f>5000+750+160+62.5</f>
        <v>5972.5</v>
      </c>
    </row>
    <row r="234" spans="1:34" ht="280.5" x14ac:dyDescent="0.25">
      <c r="A234" s="34"/>
      <c r="B234" s="34">
        <v>223</v>
      </c>
      <c r="C234" s="34" t="s">
        <v>1694</v>
      </c>
      <c r="D234" s="36" t="s">
        <v>1695</v>
      </c>
      <c r="E234" s="36" t="s">
        <v>1696</v>
      </c>
      <c r="F234" s="36">
        <v>6</v>
      </c>
      <c r="G234" s="36" t="s">
        <v>1697</v>
      </c>
      <c r="H234" s="36" t="s">
        <v>408</v>
      </c>
      <c r="I234" s="36" t="s">
        <v>1137</v>
      </c>
      <c r="J234" s="34" t="s">
        <v>1109</v>
      </c>
      <c r="K234" s="39">
        <v>36000</v>
      </c>
      <c r="L234" s="39">
        <f>3*5400+1100</f>
        <v>17300</v>
      </c>
      <c r="M234" s="39">
        <v>12500</v>
      </c>
      <c r="N234" s="39"/>
      <c r="O234" s="39"/>
      <c r="P234" s="39"/>
      <c r="Q234" s="34">
        <f t="shared" si="9"/>
        <v>65800</v>
      </c>
      <c r="R234" s="34">
        <f t="shared" si="10"/>
        <v>131600</v>
      </c>
      <c r="S234" s="34">
        <f t="shared" si="11"/>
        <v>197400</v>
      </c>
      <c r="T234" s="37">
        <v>1</v>
      </c>
      <c r="U234" s="34" t="s">
        <v>1698</v>
      </c>
      <c r="V234" s="34">
        <f>3*1600</f>
        <v>4800</v>
      </c>
      <c r="W234" s="34"/>
      <c r="X234" s="37"/>
      <c r="Y234" s="37"/>
      <c r="Z234" s="34"/>
      <c r="AA234" s="34"/>
      <c r="AB234" s="37"/>
      <c r="AC234" s="34"/>
      <c r="AD234" s="37">
        <v>5</v>
      </c>
      <c r="AE234" s="34"/>
      <c r="AF234" s="34">
        <v>4</v>
      </c>
      <c r="AG234" s="37" t="s">
        <v>1699</v>
      </c>
      <c r="AH234" s="34">
        <v>5000</v>
      </c>
    </row>
    <row r="235" spans="1:34" ht="267.75" x14ac:dyDescent="0.25">
      <c r="A235" s="34"/>
      <c r="B235" s="34">
        <v>224</v>
      </c>
      <c r="C235" s="34" t="s">
        <v>1700</v>
      </c>
      <c r="D235" s="36" t="s">
        <v>1701</v>
      </c>
      <c r="E235" s="36"/>
      <c r="F235" s="36"/>
      <c r="G235" s="36" t="s">
        <v>1168</v>
      </c>
      <c r="H235" s="36" t="s">
        <v>1108</v>
      </c>
      <c r="I235" s="36">
        <v>10</v>
      </c>
      <c r="J235" s="34" t="s">
        <v>1113</v>
      </c>
      <c r="K235" s="39">
        <v>28200</v>
      </c>
      <c r="L235" s="39">
        <f>5800+2200</f>
        <v>8000</v>
      </c>
      <c r="M235" s="39"/>
      <c r="N235" s="39"/>
      <c r="O235" s="39"/>
      <c r="P235" s="39"/>
      <c r="Q235" s="34">
        <f t="shared" si="9"/>
        <v>36200</v>
      </c>
      <c r="R235" s="34">
        <f t="shared" si="10"/>
        <v>72400</v>
      </c>
      <c r="S235" s="34">
        <f t="shared" si="11"/>
        <v>108600</v>
      </c>
      <c r="T235" s="37">
        <v>3</v>
      </c>
      <c r="U235" s="37" t="s">
        <v>1702</v>
      </c>
      <c r="V235" s="34">
        <v>4300</v>
      </c>
      <c r="W235" s="34"/>
      <c r="X235" s="37"/>
      <c r="Y235" s="37"/>
      <c r="Z235" s="34"/>
      <c r="AA235" s="34"/>
      <c r="AB235" s="37"/>
      <c r="AC235" s="34"/>
      <c r="AD235" s="37"/>
      <c r="AE235" s="34"/>
      <c r="AF235" s="34">
        <v>3</v>
      </c>
      <c r="AG235" s="37" t="s">
        <v>1703</v>
      </c>
      <c r="AH235" s="34">
        <v>2010</v>
      </c>
    </row>
    <row r="236" spans="1:34" ht="293.25" x14ac:dyDescent="0.25">
      <c r="A236" s="34"/>
      <c r="B236" s="34">
        <v>225</v>
      </c>
      <c r="C236" s="34" t="s">
        <v>1704</v>
      </c>
      <c r="D236" s="36" t="s">
        <v>1705</v>
      </c>
      <c r="E236" s="36"/>
      <c r="F236" s="36"/>
      <c r="G236" s="36" t="s">
        <v>1168</v>
      </c>
      <c r="H236" s="36" t="s">
        <v>1108</v>
      </c>
      <c r="I236" s="36">
        <v>10</v>
      </c>
      <c r="J236" s="34" t="s">
        <v>1113</v>
      </c>
      <c r="K236" s="36">
        <v>12000</v>
      </c>
      <c r="L236" s="39">
        <f>2*5800</f>
        <v>11600</v>
      </c>
      <c r="M236" s="39"/>
      <c r="N236" s="39"/>
      <c r="O236" s="39"/>
      <c r="P236" s="39"/>
      <c r="Q236" s="34">
        <f t="shared" si="9"/>
        <v>23600</v>
      </c>
      <c r="R236" s="34">
        <f t="shared" si="10"/>
        <v>47200</v>
      </c>
      <c r="S236" s="34">
        <f t="shared" si="11"/>
        <v>70800</v>
      </c>
      <c r="T236" s="37">
        <v>1</v>
      </c>
      <c r="U236" s="34" t="s">
        <v>1706</v>
      </c>
      <c r="V236" s="34">
        <v>3500</v>
      </c>
      <c r="W236" s="34"/>
      <c r="X236" s="37"/>
      <c r="Y236" s="37"/>
      <c r="Z236" s="34"/>
      <c r="AA236" s="34"/>
      <c r="AB236" s="37"/>
      <c r="AC236" s="34"/>
      <c r="AD236" s="37"/>
      <c r="AE236" s="34"/>
      <c r="AF236" s="34">
        <v>2</v>
      </c>
      <c r="AG236" s="37" t="s">
        <v>1558</v>
      </c>
      <c r="AH236" s="34">
        <v>3000</v>
      </c>
    </row>
    <row r="237" spans="1:34" ht="306" x14ac:dyDescent="0.25">
      <c r="A237" s="34"/>
      <c r="B237" s="34">
        <v>226</v>
      </c>
      <c r="C237" s="34" t="s">
        <v>1707</v>
      </c>
      <c r="D237" s="36" t="s">
        <v>1708</v>
      </c>
      <c r="E237" s="36"/>
      <c r="F237" s="36"/>
      <c r="G237" s="36" t="s">
        <v>1651</v>
      </c>
      <c r="H237" s="36" t="s">
        <v>1108</v>
      </c>
      <c r="I237" s="36">
        <v>10</v>
      </c>
      <c r="J237" s="34" t="s">
        <v>1109</v>
      </c>
      <c r="K237" s="39">
        <f>12000+5800</f>
        <v>17800</v>
      </c>
      <c r="L237" s="39">
        <v>5500</v>
      </c>
      <c r="M237" s="39">
        <v>15000</v>
      </c>
      <c r="N237" s="39"/>
      <c r="O237" s="39">
        <v>3000</v>
      </c>
      <c r="P237" s="39"/>
      <c r="Q237" s="34">
        <f t="shared" si="9"/>
        <v>41300</v>
      </c>
      <c r="R237" s="34">
        <f t="shared" si="10"/>
        <v>82600</v>
      </c>
      <c r="S237" s="34">
        <f t="shared" si="11"/>
        <v>123900</v>
      </c>
      <c r="T237" s="37">
        <v>2</v>
      </c>
      <c r="U237" s="34" t="s">
        <v>1709</v>
      </c>
      <c r="V237" s="34">
        <v>3250</v>
      </c>
      <c r="W237" s="34">
        <v>1</v>
      </c>
      <c r="X237" s="37">
        <v>1</v>
      </c>
      <c r="Y237" s="37"/>
      <c r="Z237" s="34"/>
      <c r="AA237" s="34"/>
      <c r="AB237" s="37"/>
      <c r="AC237" s="34"/>
      <c r="AD237" s="37">
        <v>6</v>
      </c>
      <c r="AE237" s="34"/>
      <c r="AF237" s="34">
        <v>5</v>
      </c>
      <c r="AG237" s="37" t="s">
        <v>1710</v>
      </c>
      <c r="AH237" s="34">
        <v>2200</v>
      </c>
    </row>
    <row r="238" spans="1:34" ht="242.25" x14ac:dyDescent="0.25">
      <c r="A238" s="34"/>
      <c r="B238" s="34">
        <v>227</v>
      </c>
      <c r="C238" s="34" t="s">
        <v>1711</v>
      </c>
      <c r="D238" s="39" t="s">
        <v>1712</v>
      </c>
      <c r="E238" s="39"/>
      <c r="F238" s="39"/>
      <c r="G238" s="39" t="s">
        <v>1090</v>
      </c>
      <c r="H238" s="39" t="s">
        <v>1108</v>
      </c>
      <c r="I238" s="39">
        <v>11</v>
      </c>
      <c r="J238" s="34" t="s">
        <v>1113</v>
      </c>
      <c r="K238" s="39">
        <v>4200</v>
      </c>
      <c r="L238" s="39">
        <v>1100</v>
      </c>
      <c r="M238" s="39">
        <v>5000</v>
      </c>
      <c r="N238" s="39"/>
      <c r="O238" s="39">
        <v>700</v>
      </c>
      <c r="P238" s="39"/>
      <c r="Q238" s="34">
        <f t="shared" si="9"/>
        <v>11000</v>
      </c>
      <c r="R238" s="34">
        <f t="shared" si="10"/>
        <v>22000</v>
      </c>
      <c r="S238" s="34">
        <f t="shared" si="11"/>
        <v>33000</v>
      </c>
      <c r="T238" s="37">
        <v>1</v>
      </c>
      <c r="U238" s="34" t="s">
        <v>27</v>
      </c>
      <c r="V238" s="34">
        <v>500</v>
      </c>
      <c r="W238" s="34">
        <v>1</v>
      </c>
      <c r="X238" s="37">
        <v>1</v>
      </c>
      <c r="Y238" s="37"/>
      <c r="Z238" s="34"/>
      <c r="AA238" s="34"/>
      <c r="AB238" s="37"/>
      <c r="AC238" s="34"/>
      <c r="AD238" s="37">
        <v>2</v>
      </c>
      <c r="AE238" s="34"/>
      <c r="AF238" s="34">
        <v>1</v>
      </c>
      <c r="AG238" s="37" t="s">
        <v>1081</v>
      </c>
      <c r="AH238" s="34">
        <v>320</v>
      </c>
    </row>
    <row r="239" spans="1:34" ht="216.75" x14ac:dyDescent="0.25">
      <c r="A239" s="34"/>
      <c r="B239" s="34">
        <v>228</v>
      </c>
      <c r="C239" s="34" t="s">
        <v>1713</v>
      </c>
      <c r="D239" s="39" t="s">
        <v>1714</v>
      </c>
      <c r="E239" s="39"/>
      <c r="F239" s="39"/>
      <c r="G239" s="39" t="s">
        <v>1090</v>
      </c>
      <c r="H239" s="39" t="s">
        <v>1108</v>
      </c>
      <c r="I239" s="39">
        <v>11</v>
      </c>
      <c r="J239" s="34" t="s">
        <v>1113</v>
      </c>
      <c r="K239" s="39">
        <v>4200</v>
      </c>
      <c r="L239" s="39"/>
      <c r="M239" s="39">
        <v>2500</v>
      </c>
      <c r="N239" s="39"/>
      <c r="O239" s="39">
        <v>3000</v>
      </c>
      <c r="P239" s="39"/>
      <c r="Q239" s="34">
        <f t="shared" si="9"/>
        <v>9700</v>
      </c>
      <c r="R239" s="34">
        <f t="shared" si="10"/>
        <v>19400</v>
      </c>
      <c r="S239" s="34">
        <f t="shared" si="11"/>
        <v>29100</v>
      </c>
      <c r="T239" s="37">
        <v>1</v>
      </c>
      <c r="U239" s="34" t="s">
        <v>29</v>
      </c>
      <c r="V239" s="34">
        <v>200</v>
      </c>
      <c r="W239" s="34">
        <v>1</v>
      </c>
      <c r="X239" s="37">
        <v>1</v>
      </c>
      <c r="Y239" s="37"/>
      <c r="Z239" s="34"/>
      <c r="AA239" s="34"/>
      <c r="AB239" s="37"/>
      <c r="AC239" s="34"/>
      <c r="AD239" s="37">
        <v>1</v>
      </c>
      <c r="AE239" s="34"/>
      <c r="AF239" s="34"/>
      <c r="AG239" s="37"/>
      <c r="AH239" s="34"/>
    </row>
    <row r="240" spans="1:34" ht="191.25" x14ac:dyDescent="0.25">
      <c r="A240" s="34"/>
      <c r="B240" s="34">
        <v>229</v>
      </c>
      <c r="C240" s="34" t="s">
        <v>1715</v>
      </c>
      <c r="D240" s="39" t="s">
        <v>1716</v>
      </c>
      <c r="E240" s="39"/>
      <c r="F240" s="39"/>
      <c r="G240" s="39" t="s">
        <v>1090</v>
      </c>
      <c r="H240" s="39" t="s">
        <v>1108</v>
      </c>
      <c r="I240" s="39">
        <v>11</v>
      </c>
      <c r="J240" s="34" t="s">
        <v>1113</v>
      </c>
      <c r="K240" s="39">
        <v>4200</v>
      </c>
      <c r="L240" s="39">
        <v>1100</v>
      </c>
      <c r="M240" s="39">
        <v>5000</v>
      </c>
      <c r="N240" s="39"/>
      <c r="O240" s="39">
        <v>700</v>
      </c>
      <c r="P240" s="39"/>
      <c r="Q240" s="34">
        <f t="shared" si="9"/>
        <v>11000</v>
      </c>
      <c r="R240" s="34">
        <f t="shared" si="10"/>
        <v>22000</v>
      </c>
      <c r="S240" s="34">
        <f t="shared" si="11"/>
        <v>33000</v>
      </c>
      <c r="T240" s="37">
        <v>1</v>
      </c>
      <c r="U240" s="34" t="s">
        <v>35</v>
      </c>
      <c r="V240" s="34">
        <v>250</v>
      </c>
      <c r="W240" s="34">
        <v>1</v>
      </c>
      <c r="X240" s="37">
        <v>1</v>
      </c>
      <c r="Y240" s="37"/>
      <c r="Z240" s="34"/>
      <c r="AA240" s="34"/>
      <c r="AB240" s="37"/>
      <c r="AC240" s="34"/>
      <c r="AD240" s="37">
        <v>2</v>
      </c>
      <c r="AE240" s="34"/>
      <c r="AF240" s="34">
        <v>1</v>
      </c>
      <c r="AG240" s="37">
        <v>160</v>
      </c>
      <c r="AH240" s="34">
        <v>160</v>
      </c>
    </row>
    <row r="241" spans="1:34" ht="204" x14ac:dyDescent="0.25">
      <c r="A241" s="34"/>
      <c r="B241" s="34">
        <v>230</v>
      </c>
      <c r="C241" s="34" t="s">
        <v>1717</v>
      </c>
      <c r="D241" s="39" t="s">
        <v>1718</v>
      </c>
      <c r="E241" s="39"/>
      <c r="F241" s="39"/>
      <c r="G241" s="39" t="s">
        <v>1090</v>
      </c>
      <c r="H241" s="39" t="s">
        <v>1123</v>
      </c>
      <c r="I241" s="39">
        <v>11</v>
      </c>
      <c r="J241" s="34" t="s">
        <v>1113</v>
      </c>
      <c r="K241" s="39">
        <v>5800</v>
      </c>
      <c r="L241" s="39">
        <v>3300</v>
      </c>
      <c r="M241" s="39">
        <v>12500</v>
      </c>
      <c r="N241" s="39"/>
      <c r="O241" s="39">
        <v>3000</v>
      </c>
      <c r="P241" s="39">
        <v>500</v>
      </c>
      <c r="Q241" s="34">
        <f t="shared" si="9"/>
        <v>25100</v>
      </c>
      <c r="R241" s="34">
        <f t="shared" si="10"/>
        <v>50200</v>
      </c>
      <c r="S241" s="34">
        <f t="shared" si="11"/>
        <v>75300</v>
      </c>
      <c r="T241" s="37">
        <v>1</v>
      </c>
      <c r="U241" s="34" t="s">
        <v>295</v>
      </c>
      <c r="V241" s="34">
        <v>750</v>
      </c>
      <c r="W241" s="34">
        <v>1</v>
      </c>
      <c r="X241" s="37">
        <v>1</v>
      </c>
      <c r="Y241" s="37"/>
      <c r="Z241" s="34"/>
      <c r="AA241" s="34"/>
      <c r="AB241" s="37">
        <v>1</v>
      </c>
      <c r="AC241" s="34"/>
      <c r="AD241" s="37">
        <v>5</v>
      </c>
      <c r="AE241" s="34"/>
      <c r="AF241" s="34">
        <v>3</v>
      </c>
      <c r="AG241" s="37" t="s">
        <v>1719</v>
      </c>
      <c r="AH241" s="34">
        <f>2*320+125</f>
        <v>765</v>
      </c>
    </row>
    <row r="242" spans="1:34" ht="267.75" x14ac:dyDescent="0.25">
      <c r="A242" s="34"/>
      <c r="B242" s="34">
        <v>231</v>
      </c>
      <c r="C242" s="34" t="s">
        <v>1720</v>
      </c>
      <c r="D242" s="39" t="s">
        <v>1721</v>
      </c>
      <c r="E242" s="39"/>
      <c r="F242" s="39"/>
      <c r="G242" s="39" t="s">
        <v>1557</v>
      </c>
      <c r="H242" s="39" t="s">
        <v>1108</v>
      </c>
      <c r="I242" s="39">
        <v>11</v>
      </c>
      <c r="J242" s="34" t="s">
        <v>1113</v>
      </c>
      <c r="K242" s="39">
        <v>5800</v>
      </c>
      <c r="L242" s="39">
        <v>2200</v>
      </c>
      <c r="M242" s="39">
        <v>5000</v>
      </c>
      <c r="N242" s="39"/>
      <c r="O242" s="39">
        <v>700</v>
      </c>
      <c r="P242" s="39">
        <v>500</v>
      </c>
      <c r="Q242" s="34">
        <f t="shared" si="9"/>
        <v>14200</v>
      </c>
      <c r="R242" s="34">
        <f t="shared" si="10"/>
        <v>28400</v>
      </c>
      <c r="S242" s="34">
        <f t="shared" si="11"/>
        <v>42600</v>
      </c>
      <c r="T242" s="37">
        <v>1</v>
      </c>
      <c r="U242" s="34" t="s">
        <v>295</v>
      </c>
      <c r="V242" s="34">
        <v>750</v>
      </c>
      <c r="W242" s="34">
        <v>1</v>
      </c>
      <c r="X242" s="37">
        <v>1</v>
      </c>
      <c r="Y242" s="37"/>
      <c r="Z242" s="34"/>
      <c r="AA242" s="34"/>
      <c r="AB242" s="37">
        <v>1</v>
      </c>
      <c r="AC242" s="34"/>
      <c r="AD242" s="37">
        <v>2</v>
      </c>
      <c r="AE242" s="34"/>
      <c r="AF242" s="34">
        <v>2</v>
      </c>
      <c r="AG242" s="37" t="s">
        <v>1068</v>
      </c>
      <c r="AH242" s="34">
        <v>640</v>
      </c>
    </row>
    <row r="243" spans="1:34" ht="127.5" x14ac:dyDescent="0.25">
      <c r="A243" s="34"/>
      <c r="B243" s="34">
        <v>232</v>
      </c>
      <c r="C243" s="34" t="s">
        <v>1722</v>
      </c>
      <c r="D243" s="36" t="s">
        <v>1723</v>
      </c>
      <c r="E243" s="36"/>
      <c r="F243" s="36"/>
      <c r="G243" s="39" t="s">
        <v>1557</v>
      </c>
      <c r="H243" s="39" t="s">
        <v>1108</v>
      </c>
      <c r="I243" s="36">
        <v>11</v>
      </c>
      <c r="J243" s="34" t="s">
        <v>1109</v>
      </c>
      <c r="K243" s="36">
        <v>5800</v>
      </c>
      <c r="L243" s="36">
        <v>2200</v>
      </c>
      <c r="M243" s="36">
        <v>10000</v>
      </c>
      <c r="N243" s="36"/>
      <c r="O243" s="36">
        <v>3000</v>
      </c>
      <c r="P243" s="36"/>
      <c r="Q243" s="34">
        <f t="shared" si="9"/>
        <v>21000</v>
      </c>
      <c r="R243" s="34">
        <f t="shared" si="10"/>
        <v>42000</v>
      </c>
      <c r="S243" s="34">
        <f t="shared" si="11"/>
        <v>63000</v>
      </c>
      <c r="T243" s="37">
        <v>1</v>
      </c>
      <c r="U243" s="34" t="s">
        <v>168</v>
      </c>
      <c r="V243" s="34">
        <v>1000</v>
      </c>
      <c r="W243" s="34">
        <v>1</v>
      </c>
      <c r="X243" s="37">
        <v>1</v>
      </c>
      <c r="Y243" s="37"/>
      <c r="Z243" s="34"/>
      <c r="AA243" s="34"/>
      <c r="AB243" s="37"/>
      <c r="AC243" s="34"/>
      <c r="AD243" s="37">
        <v>4</v>
      </c>
      <c r="AE243" s="34"/>
      <c r="AF243" s="34">
        <v>2</v>
      </c>
      <c r="AG243" s="37" t="s">
        <v>69</v>
      </c>
      <c r="AH243" s="34">
        <v>1000</v>
      </c>
    </row>
    <row r="244" spans="1:34" ht="255" x14ac:dyDescent="0.25">
      <c r="A244" s="34"/>
      <c r="B244" s="34">
        <v>233</v>
      </c>
      <c r="C244" s="34" t="s">
        <v>1724</v>
      </c>
      <c r="D244" s="36" t="s">
        <v>1725</v>
      </c>
      <c r="E244" s="36"/>
      <c r="F244" s="36"/>
      <c r="G244" s="39" t="s">
        <v>1090</v>
      </c>
      <c r="H244" s="39" t="s">
        <v>1108</v>
      </c>
      <c r="I244" s="36">
        <v>11</v>
      </c>
      <c r="J244" s="34" t="s">
        <v>1113</v>
      </c>
      <c r="K244" s="36">
        <v>4200</v>
      </c>
      <c r="L244" s="36">
        <v>1100</v>
      </c>
      <c r="M244" s="36">
        <v>7500</v>
      </c>
      <c r="N244" s="36"/>
      <c r="O244" s="36">
        <v>700</v>
      </c>
      <c r="P244" s="36"/>
      <c r="Q244" s="34">
        <f t="shared" si="9"/>
        <v>13500</v>
      </c>
      <c r="R244" s="34">
        <f t="shared" si="10"/>
        <v>27000</v>
      </c>
      <c r="S244" s="34">
        <f t="shared" si="11"/>
        <v>40500</v>
      </c>
      <c r="T244" s="37">
        <v>1</v>
      </c>
      <c r="U244" s="34" t="s">
        <v>35</v>
      </c>
      <c r="V244" s="34">
        <v>250</v>
      </c>
      <c r="W244" s="34">
        <v>1</v>
      </c>
      <c r="X244" s="37">
        <v>1</v>
      </c>
      <c r="Y244" s="37"/>
      <c r="Z244" s="34"/>
      <c r="AA244" s="34"/>
      <c r="AB244" s="37"/>
      <c r="AC244" s="34"/>
      <c r="AD244" s="37">
        <v>3</v>
      </c>
      <c r="AE244" s="34"/>
      <c r="AF244" s="34">
        <v>1</v>
      </c>
      <c r="AG244" s="37">
        <v>140</v>
      </c>
      <c r="AH244" s="34">
        <v>140</v>
      </c>
    </row>
    <row r="245" spans="1:34" ht="242.25" x14ac:dyDescent="0.25">
      <c r="A245" s="34"/>
      <c r="B245" s="34">
        <v>234</v>
      </c>
      <c r="C245" s="34" t="s">
        <v>1726</v>
      </c>
      <c r="D245" s="39" t="s">
        <v>1727</v>
      </c>
      <c r="E245" s="39"/>
      <c r="F245" s="39"/>
      <c r="G245" s="39" t="s">
        <v>1089</v>
      </c>
      <c r="H245" s="39" t="s">
        <v>1108</v>
      </c>
      <c r="I245" s="39">
        <v>11</v>
      </c>
      <c r="J245" s="34" t="s">
        <v>1113</v>
      </c>
      <c r="K245" s="36">
        <v>4200</v>
      </c>
      <c r="L245" s="36">
        <v>2200</v>
      </c>
      <c r="M245" s="36">
        <v>7500</v>
      </c>
      <c r="N245" s="36"/>
      <c r="O245" s="36">
        <v>700</v>
      </c>
      <c r="P245" s="36">
        <v>500</v>
      </c>
      <c r="Q245" s="34">
        <f t="shared" si="9"/>
        <v>15100</v>
      </c>
      <c r="R245" s="34">
        <f t="shared" si="10"/>
        <v>30200</v>
      </c>
      <c r="S245" s="34">
        <f t="shared" si="11"/>
        <v>45300</v>
      </c>
      <c r="T245" s="37">
        <v>1</v>
      </c>
      <c r="U245" s="34" t="s">
        <v>126</v>
      </c>
      <c r="V245" s="34">
        <v>160</v>
      </c>
      <c r="W245" s="34">
        <v>1</v>
      </c>
      <c r="X245" s="37">
        <v>1</v>
      </c>
      <c r="Y245" s="37"/>
      <c r="Z245" s="34"/>
      <c r="AA245" s="34"/>
      <c r="AB245" s="37">
        <v>1</v>
      </c>
      <c r="AC245" s="34"/>
      <c r="AD245" s="37">
        <v>3</v>
      </c>
      <c r="AE245" s="34"/>
      <c r="AF245" s="34">
        <v>2</v>
      </c>
      <c r="AG245" s="37" t="s">
        <v>1728</v>
      </c>
      <c r="AH245" s="34">
        <f>2*160</f>
        <v>320</v>
      </c>
    </row>
    <row r="246" spans="1:34" ht="165.75" x14ac:dyDescent="0.25">
      <c r="A246" s="34"/>
      <c r="B246" s="34">
        <v>235</v>
      </c>
      <c r="C246" s="34" t="s">
        <v>1729</v>
      </c>
      <c r="D246" s="36" t="s">
        <v>1730</v>
      </c>
      <c r="E246" s="36"/>
      <c r="F246" s="36"/>
      <c r="G246" s="36" t="s">
        <v>1090</v>
      </c>
      <c r="H246" s="36" t="s">
        <v>1108</v>
      </c>
      <c r="I246" s="36">
        <v>11</v>
      </c>
      <c r="J246" s="34" t="s">
        <v>1113</v>
      </c>
      <c r="K246" s="36">
        <v>4200</v>
      </c>
      <c r="L246" s="36">
        <v>1100</v>
      </c>
      <c r="M246" s="36">
        <v>5000</v>
      </c>
      <c r="N246" s="36"/>
      <c r="O246" s="36">
        <v>3000</v>
      </c>
      <c r="P246" s="36">
        <v>500</v>
      </c>
      <c r="Q246" s="34">
        <f t="shared" si="9"/>
        <v>13800</v>
      </c>
      <c r="R246" s="34">
        <f t="shared" si="10"/>
        <v>27600</v>
      </c>
      <c r="S246" s="34">
        <f t="shared" si="11"/>
        <v>41400</v>
      </c>
      <c r="T246" s="37">
        <v>1</v>
      </c>
      <c r="U246" s="34" t="s">
        <v>35</v>
      </c>
      <c r="V246" s="34">
        <v>250</v>
      </c>
      <c r="W246" s="34">
        <v>1</v>
      </c>
      <c r="X246" s="37">
        <v>1</v>
      </c>
      <c r="Y246" s="37"/>
      <c r="Z246" s="34"/>
      <c r="AA246" s="34"/>
      <c r="AB246" s="37">
        <v>1</v>
      </c>
      <c r="AC246" s="34"/>
      <c r="AD246" s="37">
        <v>2</v>
      </c>
      <c r="AE246" s="34"/>
      <c r="AF246" s="34">
        <v>1</v>
      </c>
      <c r="AG246" s="37">
        <v>200</v>
      </c>
      <c r="AH246" s="34">
        <v>200</v>
      </c>
    </row>
    <row r="247" spans="1:34" ht="229.5" x14ac:dyDescent="0.25">
      <c r="A247" s="34"/>
      <c r="B247" s="34">
        <v>236</v>
      </c>
      <c r="C247" s="34" t="s">
        <v>1731</v>
      </c>
      <c r="D247" s="36" t="s">
        <v>1732</v>
      </c>
      <c r="E247" s="36"/>
      <c r="F247" s="36"/>
      <c r="G247" s="36" t="s">
        <v>1089</v>
      </c>
      <c r="H247" s="36" t="s">
        <v>1108</v>
      </c>
      <c r="I247" s="36">
        <v>11</v>
      </c>
      <c r="J247" s="34" t="s">
        <v>1113</v>
      </c>
      <c r="K247" s="36">
        <v>5800</v>
      </c>
      <c r="L247" s="36">
        <v>2200</v>
      </c>
      <c r="M247" s="36">
        <v>7500</v>
      </c>
      <c r="N247" s="36"/>
      <c r="O247" s="36">
        <v>700</v>
      </c>
      <c r="P247" s="36"/>
      <c r="Q247" s="34">
        <f t="shared" si="9"/>
        <v>16200</v>
      </c>
      <c r="R247" s="34">
        <f t="shared" si="10"/>
        <v>32400</v>
      </c>
      <c r="S247" s="34">
        <f t="shared" si="11"/>
        <v>48600</v>
      </c>
      <c r="T247" s="37">
        <v>1</v>
      </c>
      <c r="U247" s="37" t="s">
        <v>128</v>
      </c>
      <c r="V247" s="34">
        <v>630</v>
      </c>
      <c r="W247" s="34">
        <v>1</v>
      </c>
      <c r="X247" s="37">
        <v>1</v>
      </c>
      <c r="Y247" s="37"/>
      <c r="Z247" s="34"/>
      <c r="AA247" s="34"/>
      <c r="AB247" s="37"/>
      <c r="AC247" s="34"/>
      <c r="AD247" s="37">
        <v>3</v>
      </c>
      <c r="AE247" s="34"/>
      <c r="AF247" s="34">
        <v>2</v>
      </c>
      <c r="AG247" s="37" t="s">
        <v>1733</v>
      </c>
      <c r="AH247" s="34">
        <f>125+250</f>
        <v>375</v>
      </c>
    </row>
    <row r="248" spans="1:34" ht="267.75" x14ac:dyDescent="0.25">
      <c r="A248" s="34"/>
      <c r="B248" s="34">
        <v>237</v>
      </c>
      <c r="C248" s="34" t="s">
        <v>1734</v>
      </c>
      <c r="D248" s="36" t="s">
        <v>1735</v>
      </c>
      <c r="E248" s="36"/>
      <c r="F248" s="36"/>
      <c r="G248" s="36" t="s">
        <v>1090</v>
      </c>
      <c r="H248" s="36" t="s">
        <v>1108</v>
      </c>
      <c r="I248" s="36">
        <v>11</v>
      </c>
      <c r="J248" s="34" t="s">
        <v>1113</v>
      </c>
      <c r="K248" s="36">
        <v>5800</v>
      </c>
      <c r="L248" s="36">
        <v>2200</v>
      </c>
      <c r="M248" s="36">
        <v>10000</v>
      </c>
      <c r="N248" s="36"/>
      <c r="O248" s="36">
        <v>3000</v>
      </c>
      <c r="P248" s="36"/>
      <c r="Q248" s="34">
        <f t="shared" si="9"/>
        <v>21000</v>
      </c>
      <c r="R248" s="34">
        <f t="shared" si="10"/>
        <v>42000</v>
      </c>
      <c r="S248" s="34">
        <f t="shared" si="11"/>
        <v>63000</v>
      </c>
      <c r="T248" s="37">
        <v>1</v>
      </c>
      <c r="U248" s="34" t="s">
        <v>168</v>
      </c>
      <c r="V248" s="34">
        <v>1000</v>
      </c>
      <c r="W248" s="34">
        <v>1</v>
      </c>
      <c r="X248" s="37">
        <v>1</v>
      </c>
      <c r="Y248" s="37"/>
      <c r="Z248" s="34"/>
      <c r="AA248" s="34"/>
      <c r="AB248" s="37"/>
      <c r="AC248" s="34"/>
      <c r="AD248" s="37">
        <v>4</v>
      </c>
      <c r="AE248" s="34"/>
      <c r="AF248" s="34">
        <v>2</v>
      </c>
      <c r="AG248" s="37" t="s">
        <v>1094</v>
      </c>
      <c r="AH248" s="34">
        <f>250+320</f>
        <v>570</v>
      </c>
    </row>
    <row r="249" spans="1:34" ht="280.5" x14ac:dyDescent="0.25">
      <c r="A249" s="34"/>
      <c r="B249" s="47">
        <v>238</v>
      </c>
      <c r="C249" s="34" t="s">
        <v>1736</v>
      </c>
      <c r="D249" s="36" t="s">
        <v>1737</v>
      </c>
      <c r="E249" s="36"/>
      <c r="F249" s="36"/>
      <c r="G249" s="36" t="s">
        <v>1088</v>
      </c>
      <c r="H249" s="36" t="s">
        <v>1108</v>
      </c>
      <c r="I249" s="36">
        <v>11</v>
      </c>
      <c r="J249" s="34" t="s">
        <v>1109</v>
      </c>
      <c r="K249" s="36">
        <v>4200</v>
      </c>
      <c r="L249" s="36">
        <v>1100</v>
      </c>
      <c r="M249" s="36">
        <v>2500</v>
      </c>
      <c r="N249" s="36"/>
      <c r="O249" s="36">
        <v>700</v>
      </c>
      <c r="P249" s="36"/>
      <c r="Q249" s="34">
        <f t="shared" si="9"/>
        <v>8500</v>
      </c>
      <c r="R249" s="34">
        <f t="shared" si="10"/>
        <v>17000</v>
      </c>
      <c r="S249" s="34">
        <f t="shared" si="11"/>
        <v>25500</v>
      </c>
      <c r="T249" s="37">
        <v>1</v>
      </c>
      <c r="U249" s="34" t="s">
        <v>1069</v>
      </c>
      <c r="V249" s="34">
        <v>400</v>
      </c>
      <c r="W249" s="34">
        <v>1</v>
      </c>
      <c r="X249" s="37">
        <v>1</v>
      </c>
      <c r="Y249" s="37"/>
      <c r="Z249" s="34"/>
      <c r="AA249" s="34"/>
      <c r="AB249" s="37"/>
      <c r="AC249" s="34"/>
      <c r="AD249" s="37">
        <v>1</v>
      </c>
      <c r="AE249" s="34"/>
      <c r="AF249" s="34">
        <v>1</v>
      </c>
      <c r="AG249" s="37">
        <v>200</v>
      </c>
      <c r="AH249" s="34">
        <v>200</v>
      </c>
    </row>
    <row r="250" spans="1:34" ht="242.25" x14ac:dyDescent="0.25">
      <c r="A250" s="34"/>
      <c r="B250" s="34">
        <v>239</v>
      </c>
      <c r="C250" s="34" t="s">
        <v>1738</v>
      </c>
      <c r="D250" s="36" t="s">
        <v>1739</v>
      </c>
      <c r="E250" s="36"/>
      <c r="F250" s="36"/>
      <c r="G250" s="36" t="s">
        <v>1088</v>
      </c>
      <c r="H250" s="36" t="s">
        <v>1108</v>
      </c>
      <c r="I250" s="36">
        <v>11</v>
      </c>
      <c r="J250" s="34" t="s">
        <v>1109</v>
      </c>
      <c r="K250" s="36">
        <v>4200</v>
      </c>
      <c r="L250" s="36">
        <v>2200</v>
      </c>
      <c r="M250" s="36">
        <v>2500</v>
      </c>
      <c r="N250" s="36"/>
      <c r="O250" s="36">
        <v>3000</v>
      </c>
      <c r="P250" s="36"/>
      <c r="Q250" s="34">
        <f t="shared" si="9"/>
        <v>11900</v>
      </c>
      <c r="R250" s="34">
        <f t="shared" si="10"/>
        <v>23800</v>
      </c>
      <c r="S250" s="34">
        <f t="shared" si="11"/>
        <v>35700</v>
      </c>
      <c r="T250" s="37">
        <v>1</v>
      </c>
      <c r="U250" s="34" t="s">
        <v>295</v>
      </c>
      <c r="V250" s="34">
        <v>750</v>
      </c>
      <c r="W250" s="34">
        <v>1</v>
      </c>
      <c r="X250" s="37">
        <v>1</v>
      </c>
      <c r="Y250" s="37"/>
      <c r="Z250" s="34"/>
      <c r="AA250" s="34"/>
      <c r="AB250" s="37"/>
      <c r="AC250" s="34"/>
      <c r="AD250" s="37">
        <v>1</v>
      </c>
      <c r="AE250" s="34"/>
      <c r="AF250" s="34">
        <v>2</v>
      </c>
      <c r="AG250" s="37" t="s">
        <v>1740</v>
      </c>
      <c r="AH250" s="34">
        <v>800</v>
      </c>
    </row>
    <row r="251" spans="1:34" ht="229.5" x14ac:dyDescent="0.25">
      <c r="A251" s="34"/>
      <c r="B251" s="34">
        <v>240</v>
      </c>
      <c r="C251" s="34" t="s">
        <v>1741</v>
      </c>
      <c r="D251" s="36" t="s">
        <v>1742</v>
      </c>
      <c r="E251" s="36"/>
      <c r="F251" s="36"/>
      <c r="G251" s="36" t="s">
        <v>1088</v>
      </c>
      <c r="H251" s="36" t="s">
        <v>1108</v>
      </c>
      <c r="I251" s="36">
        <v>11</v>
      </c>
      <c r="J251" s="34" t="s">
        <v>1109</v>
      </c>
      <c r="K251" s="36">
        <v>4200</v>
      </c>
      <c r="L251" s="36">
        <v>4400</v>
      </c>
      <c r="M251" s="36">
        <v>2500</v>
      </c>
      <c r="N251" s="36"/>
      <c r="O251" s="36">
        <v>3000</v>
      </c>
      <c r="P251" s="36"/>
      <c r="Q251" s="34">
        <f t="shared" si="9"/>
        <v>14100</v>
      </c>
      <c r="R251" s="34">
        <f t="shared" si="10"/>
        <v>28200</v>
      </c>
      <c r="S251" s="34">
        <f t="shared" si="11"/>
        <v>42300</v>
      </c>
      <c r="T251" s="37">
        <v>1</v>
      </c>
      <c r="U251" s="34" t="s">
        <v>27</v>
      </c>
      <c r="V251" s="34">
        <v>500</v>
      </c>
      <c r="W251" s="34">
        <v>1</v>
      </c>
      <c r="X251" s="37">
        <v>1</v>
      </c>
      <c r="Y251" s="37"/>
      <c r="Z251" s="34"/>
      <c r="AA251" s="34"/>
      <c r="AB251" s="37"/>
      <c r="AC251" s="34"/>
      <c r="AD251" s="37">
        <v>1</v>
      </c>
      <c r="AE251" s="34"/>
      <c r="AF251" s="34">
        <v>4</v>
      </c>
      <c r="AG251" s="37" t="s">
        <v>1743</v>
      </c>
      <c r="AH251" s="34">
        <f>200+110+125</f>
        <v>435</v>
      </c>
    </row>
    <row r="252" spans="1:34" ht="216.75" x14ac:dyDescent="0.25">
      <c r="A252" s="34"/>
      <c r="B252" s="34">
        <v>241</v>
      </c>
      <c r="C252" s="34" t="s">
        <v>1744</v>
      </c>
      <c r="D252" s="36" t="s">
        <v>1745</v>
      </c>
      <c r="E252" s="36"/>
      <c r="F252" s="36"/>
      <c r="G252" s="36" t="s">
        <v>1088</v>
      </c>
      <c r="H252" s="36" t="s">
        <v>1123</v>
      </c>
      <c r="I252" s="36">
        <v>11</v>
      </c>
      <c r="J252" s="34" t="s">
        <v>1109</v>
      </c>
      <c r="K252" s="36">
        <v>4200</v>
      </c>
      <c r="L252" s="36">
        <v>1100</v>
      </c>
      <c r="M252" s="36">
        <v>7500</v>
      </c>
      <c r="N252" s="36"/>
      <c r="O252" s="36">
        <v>700</v>
      </c>
      <c r="P252" s="36"/>
      <c r="Q252" s="34">
        <f t="shared" si="9"/>
        <v>13500</v>
      </c>
      <c r="R252" s="34">
        <f t="shared" si="10"/>
        <v>27000</v>
      </c>
      <c r="S252" s="34">
        <f t="shared" si="11"/>
        <v>40500</v>
      </c>
      <c r="T252" s="37">
        <v>1</v>
      </c>
      <c r="U252" s="34" t="s">
        <v>27</v>
      </c>
      <c r="V252" s="34">
        <v>500</v>
      </c>
      <c r="W252" s="34">
        <v>1</v>
      </c>
      <c r="X252" s="37">
        <v>1</v>
      </c>
      <c r="Y252" s="37"/>
      <c r="Z252" s="34"/>
      <c r="AA252" s="34"/>
      <c r="AB252" s="37"/>
      <c r="AC252" s="34"/>
      <c r="AD252" s="37">
        <v>3</v>
      </c>
      <c r="AE252" s="34"/>
      <c r="AF252" s="34">
        <v>1</v>
      </c>
      <c r="AG252" s="37">
        <v>320</v>
      </c>
      <c r="AH252" s="34">
        <v>320</v>
      </c>
    </row>
    <row r="253" spans="1:34" ht="331.5" x14ac:dyDescent="0.25">
      <c r="A253" s="34"/>
      <c r="B253" s="34">
        <v>242</v>
      </c>
      <c r="C253" s="34" t="s">
        <v>1746</v>
      </c>
      <c r="D253" s="36" t="s">
        <v>1747</v>
      </c>
      <c r="E253" s="36"/>
      <c r="F253" s="36"/>
      <c r="G253" s="36" t="s">
        <v>1089</v>
      </c>
      <c r="H253" s="36" t="s">
        <v>1123</v>
      </c>
      <c r="I253" s="36">
        <v>8</v>
      </c>
      <c r="J253" s="34" t="s">
        <v>1113</v>
      </c>
      <c r="K253" s="39">
        <f>2*4200</f>
        <v>8400</v>
      </c>
      <c r="L253" s="36">
        <v>2200</v>
      </c>
      <c r="M253" s="36">
        <v>10000</v>
      </c>
      <c r="N253" s="36"/>
      <c r="O253" s="36">
        <v>6000</v>
      </c>
      <c r="P253" s="39">
        <f>3*500</f>
        <v>1500</v>
      </c>
      <c r="Q253" s="34">
        <f t="shared" si="9"/>
        <v>28100</v>
      </c>
      <c r="R253" s="34">
        <f t="shared" si="10"/>
        <v>56200</v>
      </c>
      <c r="S253" s="34">
        <f t="shared" si="11"/>
        <v>84300</v>
      </c>
      <c r="T253" s="37">
        <v>2</v>
      </c>
      <c r="U253" s="34" t="s">
        <v>1748</v>
      </c>
      <c r="V253" s="34">
        <v>815</v>
      </c>
      <c r="W253" s="34">
        <v>1</v>
      </c>
      <c r="X253" s="37">
        <v>4</v>
      </c>
      <c r="Y253" s="37"/>
      <c r="Z253" s="34"/>
      <c r="AA253" s="34"/>
      <c r="AB253" s="37">
        <v>3</v>
      </c>
      <c r="AC253" s="34"/>
      <c r="AD253" s="37">
        <v>4</v>
      </c>
      <c r="AE253" s="34"/>
      <c r="AF253" s="34">
        <v>2</v>
      </c>
      <c r="AG253" s="37" t="s">
        <v>1749</v>
      </c>
      <c r="AH253" s="34">
        <v>820</v>
      </c>
    </row>
    <row r="254" spans="1:34" ht="178.5" x14ac:dyDescent="0.25">
      <c r="A254" s="34"/>
      <c r="B254" s="34">
        <v>244</v>
      </c>
      <c r="C254" s="34" t="s">
        <v>1750</v>
      </c>
      <c r="D254" s="36" t="s">
        <v>1751</v>
      </c>
      <c r="E254" s="36"/>
      <c r="F254" s="36"/>
      <c r="G254" s="36" t="s">
        <v>1168</v>
      </c>
      <c r="H254" s="36"/>
      <c r="I254" s="36">
        <v>8</v>
      </c>
      <c r="J254" s="34" t="s">
        <v>1113</v>
      </c>
      <c r="K254" s="39">
        <f>12000+5800</f>
        <v>17800</v>
      </c>
      <c r="L254" s="36">
        <f>2*5800+2200</f>
        <v>13800</v>
      </c>
      <c r="M254" s="36"/>
      <c r="N254" s="36"/>
      <c r="O254" s="36"/>
      <c r="P254" s="39"/>
      <c r="Q254" s="34">
        <f t="shared" si="9"/>
        <v>31600</v>
      </c>
      <c r="R254" s="34">
        <f t="shared" si="10"/>
        <v>63200</v>
      </c>
      <c r="S254" s="34">
        <f t="shared" si="11"/>
        <v>94800</v>
      </c>
      <c r="T254" s="37">
        <v>2</v>
      </c>
      <c r="U254" s="34" t="s">
        <v>1752</v>
      </c>
      <c r="V254" s="34">
        <v>2480</v>
      </c>
      <c r="W254" s="34"/>
      <c r="X254" s="37"/>
      <c r="Y254" s="37"/>
      <c r="Z254" s="34"/>
      <c r="AA254" s="34"/>
      <c r="AB254" s="37"/>
      <c r="AC254" s="34"/>
      <c r="AD254" s="37"/>
      <c r="AE254" s="34"/>
      <c r="AF254" s="34">
        <v>4</v>
      </c>
      <c r="AG254" s="37" t="s">
        <v>1753</v>
      </c>
      <c r="AH254" s="34">
        <v>3020</v>
      </c>
    </row>
    <row r="255" spans="1:34" ht="280.5" x14ac:dyDescent="0.25">
      <c r="A255" s="34"/>
      <c r="B255" s="34">
        <v>245</v>
      </c>
      <c r="C255" s="34" t="s">
        <v>1754</v>
      </c>
      <c r="D255" s="36" t="s">
        <v>1755</v>
      </c>
      <c r="E255" s="36"/>
      <c r="F255" s="36"/>
      <c r="G255" s="36" t="s">
        <v>1084</v>
      </c>
      <c r="H255" s="36" t="s">
        <v>1108</v>
      </c>
      <c r="I255" s="36">
        <v>2</v>
      </c>
      <c r="J255" s="34" t="s">
        <v>1109</v>
      </c>
      <c r="K255" s="39">
        <f>5800*3+12000</f>
        <v>29400</v>
      </c>
      <c r="L255" s="36">
        <v>2200</v>
      </c>
      <c r="M255" s="36">
        <v>2500</v>
      </c>
      <c r="N255" s="36"/>
      <c r="O255" s="36">
        <v>700</v>
      </c>
      <c r="P255" s="39"/>
      <c r="Q255" s="34">
        <f t="shared" si="9"/>
        <v>34800</v>
      </c>
      <c r="R255" s="34">
        <f t="shared" si="10"/>
        <v>69600</v>
      </c>
      <c r="S255" s="34">
        <f t="shared" si="11"/>
        <v>104400</v>
      </c>
      <c r="T255" s="37">
        <v>1</v>
      </c>
      <c r="U255" s="34" t="s">
        <v>1756</v>
      </c>
      <c r="V255" s="34">
        <v>4250</v>
      </c>
      <c r="W255" s="34">
        <v>1</v>
      </c>
      <c r="X255" s="37">
        <v>1</v>
      </c>
      <c r="Y255" s="37" t="s">
        <v>1757</v>
      </c>
      <c r="Z255" s="34"/>
      <c r="AA255" s="34"/>
      <c r="AB255" s="37"/>
      <c r="AC255" s="34"/>
      <c r="AD255" s="37">
        <v>1</v>
      </c>
      <c r="AE255" s="34"/>
      <c r="AF255" s="34">
        <v>1</v>
      </c>
      <c r="AG255" s="37">
        <v>600</v>
      </c>
      <c r="AH255" s="34">
        <v>600</v>
      </c>
    </row>
    <row r="256" spans="1:34" ht="140.25" x14ac:dyDescent="0.25">
      <c r="A256" s="34"/>
      <c r="B256" s="34">
        <v>246</v>
      </c>
      <c r="C256" s="34" t="s">
        <v>1758</v>
      </c>
      <c r="D256" s="36" t="s">
        <v>1759</v>
      </c>
      <c r="E256" s="36"/>
      <c r="F256" s="36"/>
      <c r="G256" s="36" t="s">
        <v>1085</v>
      </c>
      <c r="H256" s="36" t="s">
        <v>1108</v>
      </c>
      <c r="I256" s="36">
        <v>9</v>
      </c>
      <c r="J256" s="34" t="s">
        <v>1113</v>
      </c>
      <c r="K256" s="36">
        <v>4200</v>
      </c>
      <c r="L256" s="36">
        <v>1100</v>
      </c>
      <c r="M256" s="36">
        <v>5000</v>
      </c>
      <c r="N256" s="36"/>
      <c r="O256" s="36">
        <v>700</v>
      </c>
      <c r="P256" s="39"/>
      <c r="Q256" s="34">
        <f t="shared" si="9"/>
        <v>11000</v>
      </c>
      <c r="R256" s="34">
        <f t="shared" si="10"/>
        <v>22000</v>
      </c>
      <c r="S256" s="34">
        <f t="shared" si="11"/>
        <v>33000</v>
      </c>
      <c r="T256" s="37">
        <v>1</v>
      </c>
      <c r="U256" s="34" t="s">
        <v>35</v>
      </c>
      <c r="V256" s="34">
        <v>250</v>
      </c>
      <c r="W256" s="34">
        <v>1</v>
      </c>
      <c r="X256" s="37">
        <v>1</v>
      </c>
      <c r="Y256" s="37"/>
      <c r="Z256" s="34"/>
      <c r="AA256" s="34"/>
      <c r="AB256" s="37"/>
      <c r="AC256" s="34"/>
      <c r="AD256" s="37">
        <v>2</v>
      </c>
      <c r="AE256" s="34"/>
      <c r="AF256" s="34">
        <v>1</v>
      </c>
      <c r="AG256" s="37">
        <v>125</v>
      </c>
      <c r="AH256" s="34">
        <v>125</v>
      </c>
    </row>
    <row r="257" spans="1:34" ht="114.75" x14ac:dyDescent="0.25">
      <c r="A257" s="34"/>
      <c r="B257" s="34">
        <v>247</v>
      </c>
      <c r="C257" s="34" t="s">
        <v>1760</v>
      </c>
      <c r="D257" s="36" t="s">
        <v>1761</v>
      </c>
      <c r="E257" s="36"/>
      <c r="F257" s="36"/>
      <c r="G257" s="36" t="s">
        <v>1651</v>
      </c>
      <c r="H257" s="36" t="s">
        <v>1108</v>
      </c>
      <c r="I257" s="36">
        <v>10</v>
      </c>
      <c r="J257" s="34" t="s">
        <v>1109</v>
      </c>
      <c r="K257" s="36">
        <v>12000</v>
      </c>
      <c r="L257" s="36">
        <f>2*5800</f>
        <v>11600</v>
      </c>
      <c r="M257" s="36"/>
      <c r="N257" s="36"/>
      <c r="O257" s="36"/>
      <c r="P257" s="39"/>
      <c r="Q257" s="34">
        <f t="shared" si="9"/>
        <v>23600</v>
      </c>
      <c r="R257" s="34">
        <f t="shared" si="10"/>
        <v>47200</v>
      </c>
      <c r="S257" s="34">
        <f t="shared" si="11"/>
        <v>70800</v>
      </c>
      <c r="T257" s="37">
        <v>1</v>
      </c>
      <c r="U257" s="34" t="s">
        <v>1706</v>
      </c>
      <c r="V257" s="34">
        <v>3500</v>
      </c>
      <c r="W257" s="34"/>
      <c r="X257" s="37"/>
      <c r="Y257" s="37"/>
      <c r="Z257" s="34"/>
      <c r="AA257" s="34"/>
      <c r="AB257" s="37"/>
      <c r="AC257" s="34"/>
      <c r="AD257" s="37"/>
      <c r="AE257" s="34"/>
      <c r="AF257" s="34">
        <v>2</v>
      </c>
      <c r="AG257" s="37" t="s">
        <v>1558</v>
      </c>
      <c r="AH257" s="34">
        <v>3000</v>
      </c>
    </row>
    <row r="258" spans="1:34" ht="216.75" x14ac:dyDescent="0.25">
      <c r="A258" s="34"/>
      <c r="B258" s="34">
        <v>248</v>
      </c>
      <c r="C258" s="34" t="s">
        <v>1762</v>
      </c>
      <c r="D258" s="36" t="s">
        <v>1763</v>
      </c>
      <c r="E258" s="36" t="s">
        <v>1764</v>
      </c>
      <c r="F258" s="36">
        <v>6</v>
      </c>
      <c r="G258" s="36" t="s">
        <v>1557</v>
      </c>
      <c r="H258" s="36" t="s">
        <v>1108</v>
      </c>
      <c r="I258" s="36" t="s">
        <v>1137</v>
      </c>
      <c r="J258" s="34" t="s">
        <v>1109</v>
      </c>
      <c r="K258" s="36">
        <v>4200</v>
      </c>
      <c r="L258" s="36">
        <v>2200</v>
      </c>
      <c r="M258" s="36">
        <v>5000</v>
      </c>
      <c r="N258" s="36"/>
      <c r="O258" s="36">
        <v>700</v>
      </c>
      <c r="P258" s="36"/>
      <c r="Q258" s="34">
        <f t="shared" si="9"/>
        <v>12100</v>
      </c>
      <c r="R258" s="34">
        <f t="shared" si="10"/>
        <v>24200</v>
      </c>
      <c r="S258" s="34">
        <f t="shared" si="11"/>
        <v>36300</v>
      </c>
      <c r="T258" s="37">
        <v>1</v>
      </c>
      <c r="U258" s="34" t="s">
        <v>27</v>
      </c>
      <c r="V258" s="34">
        <v>500</v>
      </c>
      <c r="W258" s="34">
        <v>1</v>
      </c>
      <c r="X258" s="37">
        <v>1</v>
      </c>
      <c r="Y258" s="37" t="s">
        <v>1114</v>
      </c>
      <c r="Z258" s="34"/>
      <c r="AA258" s="34"/>
      <c r="AB258" s="37"/>
      <c r="AC258" s="34"/>
      <c r="AD258" s="37">
        <v>2</v>
      </c>
      <c r="AE258" s="34"/>
      <c r="AF258" s="34">
        <v>2</v>
      </c>
      <c r="AG258" s="37" t="s">
        <v>1765</v>
      </c>
      <c r="AH258" s="34">
        <v>285</v>
      </c>
    </row>
    <row r="259" spans="1:34" ht="153" x14ac:dyDescent="0.25">
      <c r="A259" s="34"/>
      <c r="B259" s="34">
        <v>249</v>
      </c>
      <c r="C259" s="34" t="s">
        <v>1766</v>
      </c>
      <c r="D259" s="36" t="s">
        <v>1767</v>
      </c>
      <c r="E259" s="36"/>
      <c r="F259" s="36"/>
      <c r="G259" s="36" t="s">
        <v>1088</v>
      </c>
      <c r="H259" s="36" t="s">
        <v>1108</v>
      </c>
      <c r="I259" s="36">
        <v>11</v>
      </c>
      <c r="J259" s="34" t="s">
        <v>1109</v>
      </c>
      <c r="K259" s="36">
        <v>4200</v>
      </c>
      <c r="L259" s="36">
        <v>1100</v>
      </c>
      <c r="M259" s="36">
        <v>2500</v>
      </c>
      <c r="N259" s="36"/>
      <c r="O259" s="36">
        <v>700</v>
      </c>
      <c r="P259" s="36"/>
      <c r="Q259" s="34">
        <f t="shared" si="9"/>
        <v>8500</v>
      </c>
      <c r="R259" s="34">
        <f t="shared" si="10"/>
        <v>17000</v>
      </c>
      <c r="S259" s="34">
        <f t="shared" si="11"/>
        <v>25500</v>
      </c>
      <c r="T259" s="37">
        <v>1</v>
      </c>
      <c r="U259" s="34" t="s">
        <v>126</v>
      </c>
      <c r="V259" s="34">
        <v>160</v>
      </c>
      <c r="W259" s="34">
        <v>1</v>
      </c>
      <c r="X259" s="37">
        <v>1</v>
      </c>
      <c r="Y259" s="37"/>
      <c r="Z259" s="34"/>
      <c r="AA259" s="34"/>
      <c r="AB259" s="37"/>
      <c r="AC259" s="34"/>
      <c r="AD259" s="37">
        <v>1</v>
      </c>
      <c r="AE259" s="34"/>
      <c r="AF259" s="34">
        <v>1</v>
      </c>
      <c r="AG259" s="37">
        <v>125</v>
      </c>
      <c r="AH259" s="34">
        <v>125</v>
      </c>
    </row>
    <row r="260" spans="1:34" ht="165.75" x14ac:dyDescent="0.25">
      <c r="A260" s="34"/>
      <c r="B260" s="34">
        <v>250</v>
      </c>
      <c r="C260" s="34" t="s">
        <v>1768</v>
      </c>
      <c r="D260" s="36" t="s">
        <v>1769</v>
      </c>
      <c r="E260" s="36"/>
      <c r="F260" s="36"/>
      <c r="G260" s="36" t="s">
        <v>1088</v>
      </c>
      <c r="H260" s="36" t="s">
        <v>1108</v>
      </c>
      <c r="I260" s="36">
        <v>11</v>
      </c>
      <c r="J260" s="34" t="s">
        <v>1109</v>
      </c>
      <c r="K260" s="36">
        <v>4200</v>
      </c>
      <c r="L260" s="36">
        <v>1100</v>
      </c>
      <c r="M260" s="36">
        <v>2500</v>
      </c>
      <c r="N260" s="36"/>
      <c r="O260" s="36">
        <v>700</v>
      </c>
      <c r="P260" s="36"/>
      <c r="Q260" s="34">
        <f t="shared" si="9"/>
        <v>8500</v>
      </c>
      <c r="R260" s="34">
        <f t="shared" si="10"/>
        <v>17000</v>
      </c>
      <c r="S260" s="34">
        <f t="shared" si="11"/>
        <v>25500</v>
      </c>
      <c r="T260" s="37">
        <v>1</v>
      </c>
      <c r="U260" s="34" t="s">
        <v>35</v>
      </c>
      <c r="V260" s="34">
        <v>250</v>
      </c>
      <c r="W260" s="34">
        <v>1</v>
      </c>
      <c r="X260" s="37">
        <v>1</v>
      </c>
      <c r="Y260" s="37"/>
      <c r="Z260" s="34"/>
      <c r="AA260" s="34"/>
      <c r="AB260" s="37"/>
      <c r="AC260" s="34"/>
      <c r="AD260" s="37">
        <v>1</v>
      </c>
      <c r="AE260" s="34"/>
      <c r="AF260" s="34">
        <v>1</v>
      </c>
      <c r="AG260" s="37">
        <v>250</v>
      </c>
      <c r="AH260" s="34">
        <v>250</v>
      </c>
    </row>
    <row r="261" spans="1:34" ht="153" x14ac:dyDescent="0.25">
      <c r="A261" s="34"/>
      <c r="B261" s="34">
        <v>251</v>
      </c>
      <c r="C261" s="34" t="s">
        <v>1770</v>
      </c>
      <c r="D261" s="36" t="s">
        <v>1771</v>
      </c>
      <c r="E261" s="36"/>
      <c r="F261" s="36"/>
      <c r="G261" s="36" t="s">
        <v>1088</v>
      </c>
      <c r="H261" s="36" t="s">
        <v>1108</v>
      </c>
      <c r="I261" s="36">
        <v>11</v>
      </c>
      <c r="J261" s="34" t="s">
        <v>1109</v>
      </c>
      <c r="K261" s="36">
        <v>4200</v>
      </c>
      <c r="L261" s="36">
        <v>1100</v>
      </c>
      <c r="M261" s="36">
        <v>2500</v>
      </c>
      <c r="N261" s="36"/>
      <c r="O261" s="36">
        <v>700</v>
      </c>
      <c r="P261" s="36"/>
      <c r="Q261" s="34">
        <f t="shared" si="9"/>
        <v>8500</v>
      </c>
      <c r="R261" s="34">
        <f t="shared" si="10"/>
        <v>17000</v>
      </c>
      <c r="S261" s="34">
        <f t="shared" si="11"/>
        <v>25500</v>
      </c>
      <c r="T261" s="37">
        <v>1</v>
      </c>
      <c r="U261" s="34" t="s">
        <v>35</v>
      </c>
      <c r="V261" s="34">
        <v>250</v>
      </c>
      <c r="W261" s="34">
        <v>1</v>
      </c>
      <c r="X261" s="37">
        <v>1</v>
      </c>
      <c r="Y261" s="37"/>
      <c r="Z261" s="34"/>
      <c r="AA261" s="34"/>
      <c r="AB261" s="37"/>
      <c r="AC261" s="34"/>
      <c r="AD261" s="37">
        <v>1</v>
      </c>
      <c r="AE261" s="34"/>
      <c r="AF261" s="34">
        <v>1</v>
      </c>
      <c r="AG261" s="37">
        <v>250</v>
      </c>
      <c r="AH261" s="34">
        <v>250</v>
      </c>
    </row>
    <row r="262" spans="1:34" ht="153" x14ac:dyDescent="0.25">
      <c r="A262" s="34"/>
      <c r="B262" s="34">
        <v>252</v>
      </c>
      <c r="C262" s="34" t="s">
        <v>1772</v>
      </c>
      <c r="D262" s="36" t="s">
        <v>1773</v>
      </c>
      <c r="E262" s="36"/>
      <c r="F262" s="36"/>
      <c r="G262" s="36" t="s">
        <v>1088</v>
      </c>
      <c r="H262" s="36" t="s">
        <v>1108</v>
      </c>
      <c r="I262" s="36">
        <v>11</v>
      </c>
      <c r="J262" s="34" t="s">
        <v>1109</v>
      </c>
      <c r="K262" s="36">
        <v>4200</v>
      </c>
      <c r="L262" s="36">
        <v>1100</v>
      </c>
      <c r="M262" s="36">
        <v>2500</v>
      </c>
      <c r="N262" s="36"/>
      <c r="O262" s="36">
        <v>700</v>
      </c>
      <c r="P262" s="36"/>
      <c r="Q262" s="34">
        <f t="shared" si="9"/>
        <v>8500</v>
      </c>
      <c r="R262" s="34">
        <f t="shared" si="10"/>
        <v>17000</v>
      </c>
      <c r="S262" s="34">
        <f t="shared" si="11"/>
        <v>25500</v>
      </c>
      <c r="T262" s="37">
        <v>1</v>
      </c>
      <c r="U262" s="34" t="s">
        <v>35</v>
      </c>
      <c r="V262" s="34">
        <v>250</v>
      </c>
      <c r="W262" s="34">
        <v>1</v>
      </c>
      <c r="X262" s="37">
        <v>1</v>
      </c>
      <c r="Y262" s="37"/>
      <c r="Z262" s="34"/>
      <c r="AA262" s="34"/>
      <c r="AB262" s="37"/>
      <c r="AC262" s="34"/>
      <c r="AD262" s="37">
        <v>1</v>
      </c>
      <c r="AE262" s="34"/>
      <c r="AF262" s="34">
        <v>1</v>
      </c>
      <c r="AG262" s="37">
        <v>320</v>
      </c>
      <c r="AH262" s="34">
        <v>320</v>
      </c>
    </row>
    <row r="263" spans="1:34" ht="153" x14ac:dyDescent="0.25">
      <c r="A263" s="34"/>
      <c r="B263" s="34">
        <v>253</v>
      </c>
      <c r="C263" s="34" t="s">
        <v>1774</v>
      </c>
      <c r="D263" s="36" t="s">
        <v>1775</v>
      </c>
      <c r="E263" s="36"/>
      <c r="F263" s="36"/>
      <c r="G263" s="36" t="s">
        <v>1088</v>
      </c>
      <c r="H263" s="36" t="s">
        <v>1108</v>
      </c>
      <c r="I263" s="36">
        <v>11</v>
      </c>
      <c r="J263" s="34" t="s">
        <v>1109</v>
      </c>
      <c r="K263" s="36">
        <v>4200</v>
      </c>
      <c r="L263" s="36">
        <v>1100</v>
      </c>
      <c r="M263" s="36">
        <v>2500</v>
      </c>
      <c r="N263" s="36"/>
      <c r="O263" s="36">
        <v>700</v>
      </c>
      <c r="P263" s="36"/>
      <c r="Q263" s="34">
        <f t="shared" si="9"/>
        <v>8500</v>
      </c>
      <c r="R263" s="34">
        <f t="shared" si="10"/>
        <v>17000</v>
      </c>
      <c r="S263" s="34">
        <f t="shared" si="11"/>
        <v>25500</v>
      </c>
      <c r="T263" s="37">
        <v>1</v>
      </c>
      <c r="U263" s="34" t="s">
        <v>27</v>
      </c>
      <c r="V263" s="34">
        <v>500</v>
      </c>
      <c r="W263" s="34">
        <v>1</v>
      </c>
      <c r="X263" s="37">
        <v>1</v>
      </c>
      <c r="Y263" s="37"/>
      <c r="Z263" s="34"/>
      <c r="AA263" s="34"/>
      <c r="AB263" s="37"/>
      <c r="AC263" s="34"/>
      <c r="AD263" s="37">
        <v>1</v>
      </c>
      <c r="AE263" s="34"/>
      <c r="AF263" s="34">
        <v>1</v>
      </c>
      <c r="AG263" s="37">
        <v>320</v>
      </c>
      <c r="AH263" s="34">
        <v>320</v>
      </c>
    </row>
    <row r="264" spans="1:34" ht="127.5" x14ac:dyDescent="0.25">
      <c r="A264" s="34"/>
      <c r="B264" s="34">
        <v>254</v>
      </c>
      <c r="C264" s="34" t="s">
        <v>1776</v>
      </c>
      <c r="D264" s="36" t="s">
        <v>1777</v>
      </c>
      <c r="E264" s="36"/>
      <c r="F264" s="36"/>
      <c r="G264" s="36" t="s">
        <v>1088</v>
      </c>
      <c r="H264" s="36" t="s">
        <v>1108</v>
      </c>
      <c r="I264" s="36">
        <v>11</v>
      </c>
      <c r="J264" s="34" t="s">
        <v>1109</v>
      </c>
      <c r="K264" s="36">
        <v>4200</v>
      </c>
      <c r="L264" s="36">
        <v>1100</v>
      </c>
      <c r="M264" s="36">
        <v>2500</v>
      </c>
      <c r="N264" s="36"/>
      <c r="O264" s="36">
        <v>700</v>
      </c>
      <c r="P264" s="36"/>
      <c r="Q264" s="34">
        <f t="shared" si="9"/>
        <v>8500</v>
      </c>
      <c r="R264" s="34">
        <f t="shared" si="10"/>
        <v>17000</v>
      </c>
      <c r="S264" s="34">
        <f t="shared" si="11"/>
        <v>25500</v>
      </c>
      <c r="T264" s="37">
        <v>1</v>
      </c>
      <c r="U264" s="34" t="s">
        <v>35</v>
      </c>
      <c r="V264" s="34">
        <v>250</v>
      </c>
      <c r="W264" s="34">
        <v>1</v>
      </c>
      <c r="X264" s="37">
        <v>1</v>
      </c>
      <c r="Y264" s="37"/>
      <c r="Z264" s="34"/>
      <c r="AA264" s="34"/>
      <c r="AB264" s="37"/>
      <c r="AC264" s="34"/>
      <c r="AD264" s="37">
        <v>1</v>
      </c>
      <c r="AE264" s="34"/>
      <c r="AF264" s="34">
        <v>1</v>
      </c>
      <c r="AG264" s="37">
        <v>180</v>
      </c>
      <c r="AH264" s="34">
        <v>180</v>
      </c>
    </row>
    <row r="265" spans="1:34" ht="140.25" x14ac:dyDescent="0.25">
      <c r="A265" s="34"/>
      <c r="B265" s="34">
        <v>255</v>
      </c>
      <c r="C265" s="48" t="s">
        <v>1778</v>
      </c>
      <c r="D265" s="36" t="s">
        <v>1779</v>
      </c>
      <c r="E265" s="36"/>
      <c r="F265" s="36"/>
      <c r="G265" s="36" t="s">
        <v>1088</v>
      </c>
      <c r="H265" s="36" t="s">
        <v>1108</v>
      </c>
      <c r="I265" s="36">
        <v>11</v>
      </c>
      <c r="J265" s="34" t="s">
        <v>1109</v>
      </c>
      <c r="K265" s="36">
        <v>4200</v>
      </c>
      <c r="L265" s="36">
        <v>1100</v>
      </c>
      <c r="M265" s="36">
        <v>2500</v>
      </c>
      <c r="N265" s="36"/>
      <c r="O265" s="36">
        <v>700</v>
      </c>
      <c r="P265" s="36"/>
      <c r="Q265" s="34">
        <f t="shared" si="9"/>
        <v>8500</v>
      </c>
      <c r="R265" s="34">
        <f t="shared" si="10"/>
        <v>17000</v>
      </c>
      <c r="S265" s="34">
        <f t="shared" si="11"/>
        <v>25500</v>
      </c>
      <c r="T265" s="34">
        <v>1</v>
      </c>
      <c r="U265" s="34">
        <v>200</v>
      </c>
      <c r="V265" s="34">
        <v>200</v>
      </c>
      <c r="W265" s="34">
        <v>1</v>
      </c>
      <c r="X265" s="34">
        <v>1</v>
      </c>
      <c r="Y265" s="34"/>
      <c r="Z265" s="34"/>
      <c r="AA265" s="34"/>
      <c r="AB265" s="34"/>
      <c r="AC265" s="34"/>
      <c r="AD265" s="34">
        <v>1</v>
      </c>
      <c r="AE265" s="34"/>
      <c r="AF265" s="34">
        <v>1</v>
      </c>
      <c r="AG265" s="34">
        <v>200</v>
      </c>
      <c r="AH265" s="34">
        <v>200</v>
      </c>
    </row>
    <row r="266" spans="1:34" ht="127.5" x14ac:dyDescent="0.25">
      <c r="A266" s="34"/>
      <c r="B266" s="34">
        <v>256</v>
      </c>
      <c r="C266" s="34" t="s">
        <v>1780</v>
      </c>
      <c r="D266" s="36" t="s">
        <v>1781</v>
      </c>
      <c r="E266" s="36"/>
      <c r="F266" s="36"/>
      <c r="G266" s="36" t="s">
        <v>1088</v>
      </c>
      <c r="H266" s="36" t="s">
        <v>1123</v>
      </c>
      <c r="I266" s="36">
        <v>11</v>
      </c>
      <c r="J266" s="34" t="s">
        <v>1109</v>
      </c>
      <c r="K266" s="36">
        <v>3200</v>
      </c>
      <c r="L266" s="36">
        <v>700</v>
      </c>
      <c r="M266" s="36">
        <v>2500</v>
      </c>
      <c r="N266" s="36"/>
      <c r="O266" s="36">
        <v>700</v>
      </c>
      <c r="P266" s="36"/>
      <c r="Q266" s="34">
        <f t="shared" ref="Q266:Q332" si="12">K266+L266+M266+O266+P266</f>
        <v>7100</v>
      </c>
      <c r="R266" s="34">
        <f t="shared" si="10"/>
        <v>14200</v>
      </c>
      <c r="S266" s="34">
        <f t="shared" si="11"/>
        <v>21300</v>
      </c>
      <c r="T266" s="37">
        <v>1</v>
      </c>
      <c r="U266" s="34" t="s">
        <v>143</v>
      </c>
      <c r="V266" s="34">
        <v>100</v>
      </c>
      <c r="W266" s="34">
        <v>1</v>
      </c>
      <c r="X266" s="37">
        <v>1</v>
      </c>
      <c r="Y266" s="37"/>
      <c r="Z266" s="34"/>
      <c r="AA266" s="34"/>
      <c r="AB266" s="37">
        <v>1</v>
      </c>
      <c r="AC266" s="34"/>
      <c r="AD266" s="37">
        <v>1</v>
      </c>
      <c r="AE266" s="34"/>
      <c r="AF266" s="34">
        <v>1</v>
      </c>
      <c r="AG266" s="37">
        <v>62.5</v>
      </c>
      <c r="AH266" s="34">
        <v>62.5</v>
      </c>
    </row>
    <row r="267" spans="1:34" ht="114.75" x14ac:dyDescent="0.25">
      <c r="A267" s="34"/>
      <c r="B267" s="34">
        <v>257</v>
      </c>
      <c r="C267" s="34" t="s">
        <v>1782</v>
      </c>
      <c r="D267" s="36" t="s">
        <v>1783</v>
      </c>
      <c r="E267" s="36"/>
      <c r="F267" s="36"/>
      <c r="G267" s="36" t="s">
        <v>1088</v>
      </c>
      <c r="H267" s="36" t="s">
        <v>1108</v>
      </c>
      <c r="I267" s="36">
        <v>11</v>
      </c>
      <c r="J267" s="34" t="s">
        <v>1109</v>
      </c>
      <c r="K267" s="36">
        <v>4200</v>
      </c>
      <c r="L267" s="36">
        <v>1100</v>
      </c>
      <c r="M267" s="36">
        <v>2500</v>
      </c>
      <c r="N267" s="36"/>
      <c r="O267" s="36">
        <v>700</v>
      </c>
      <c r="P267" s="36"/>
      <c r="Q267" s="34">
        <f t="shared" si="12"/>
        <v>8500</v>
      </c>
      <c r="R267" s="34">
        <f t="shared" ref="R267:R334" si="13">Q267*2</f>
        <v>17000</v>
      </c>
      <c r="S267" s="34">
        <f t="shared" ref="S267:S334" si="14">Q267*3</f>
        <v>25500</v>
      </c>
      <c r="T267" s="37">
        <v>1</v>
      </c>
      <c r="U267" s="34" t="s">
        <v>29</v>
      </c>
      <c r="V267" s="34">
        <v>200</v>
      </c>
      <c r="W267" s="34">
        <v>1</v>
      </c>
      <c r="X267" s="37">
        <v>1</v>
      </c>
      <c r="Y267" s="37"/>
      <c r="Z267" s="34"/>
      <c r="AA267" s="34"/>
      <c r="AB267" s="37"/>
      <c r="AC267" s="34"/>
      <c r="AD267" s="37">
        <v>1</v>
      </c>
      <c r="AE267" s="34"/>
      <c r="AF267" s="34">
        <v>1</v>
      </c>
      <c r="AG267" s="37">
        <v>100</v>
      </c>
      <c r="AH267" s="34">
        <v>100</v>
      </c>
    </row>
    <row r="268" spans="1:34" ht="127.5" x14ac:dyDescent="0.25">
      <c r="A268" s="34"/>
      <c r="B268" s="34">
        <v>258</v>
      </c>
      <c r="C268" s="34" t="s">
        <v>1784</v>
      </c>
      <c r="D268" s="36" t="s">
        <v>1785</v>
      </c>
      <c r="E268" s="36"/>
      <c r="F268" s="36"/>
      <c r="G268" s="36" t="s">
        <v>1088</v>
      </c>
      <c r="H268" s="36" t="s">
        <v>1108</v>
      </c>
      <c r="I268" s="36">
        <v>11</v>
      </c>
      <c r="J268" s="34" t="s">
        <v>1109</v>
      </c>
      <c r="K268" s="36">
        <v>4200</v>
      </c>
      <c r="L268" s="36">
        <v>2200</v>
      </c>
      <c r="M268" s="36">
        <v>2500</v>
      </c>
      <c r="N268" s="36"/>
      <c r="O268" s="36">
        <v>700</v>
      </c>
      <c r="P268" s="36"/>
      <c r="Q268" s="34">
        <f t="shared" si="12"/>
        <v>9600</v>
      </c>
      <c r="R268" s="34">
        <f t="shared" si="13"/>
        <v>19200</v>
      </c>
      <c r="S268" s="34">
        <f t="shared" si="14"/>
        <v>28800</v>
      </c>
      <c r="T268" s="37">
        <v>1</v>
      </c>
      <c r="U268" s="34" t="s">
        <v>35</v>
      </c>
      <c r="V268" s="34">
        <v>250</v>
      </c>
      <c r="W268" s="34">
        <v>1</v>
      </c>
      <c r="X268" s="37">
        <v>1</v>
      </c>
      <c r="Y268" s="37"/>
      <c r="Z268" s="34"/>
      <c r="AA268" s="34"/>
      <c r="AB268" s="37"/>
      <c r="AC268" s="34"/>
      <c r="AD268" s="37">
        <v>1</v>
      </c>
      <c r="AE268" s="34"/>
      <c r="AF268" s="34">
        <v>2</v>
      </c>
      <c r="AG268" s="37" t="s">
        <v>36</v>
      </c>
      <c r="AH268" s="34">
        <v>250</v>
      </c>
    </row>
    <row r="269" spans="1:34" ht="165.75" x14ac:dyDescent="0.25">
      <c r="A269" s="34"/>
      <c r="B269" s="34">
        <v>259</v>
      </c>
      <c r="C269" s="34" t="s">
        <v>1786</v>
      </c>
      <c r="D269" s="36" t="s">
        <v>1787</v>
      </c>
      <c r="E269" s="36"/>
      <c r="F269" s="36"/>
      <c r="G269" s="36" t="s">
        <v>1088</v>
      </c>
      <c r="H269" s="36" t="s">
        <v>1108</v>
      </c>
      <c r="I269" s="36">
        <v>11</v>
      </c>
      <c r="J269" s="34" t="s">
        <v>1109</v>
      </c>
      <c r="K269" s="36">
        <v>4200</v>
      </c>
      <c r="L269" s="36">
        <v>700</v>
      </c>
      <c r="M269" s="36">
        <v>2500</v>
      </c>
      <c r="N269" s="36"/>
      <c r="O269" s="36">
        <v>3000</v>
      </c>
      <c r="P269" s="36"/>
      <c r="Q269" s="34">
        <f t="shared" si="12"/>
        <v>10400</v>
      </c>
      <c r="R269" s="34">
        <f t="shared" si="13"/>
        <v>20800</v>
      </c>
      <c r="S269" s="34">
        <f t="shared" si="14"/>
        <v>31200</v>
      </c>
      <c r="T269" s="37">
        <v>1</v>
      </c>
      <c r="U269" s="34" t="s">
        <v>27</v>
      </c>
      <c r="V269" s="34">
        <v>500</v>
      </c>
      <c r="W269" s="34">
        <v>1</v>
      </c>
      <c r="X269" s="37">
        <v>1</v>
      </c>
      <c r="Y269" s="37"/>
      <c r="Z269" s="34"/>
      <c r="AA269" s="34"/>
      <c r="AB269" s="37"/>
      <c r="AC269" s="34"/>
      <c r="AD269" s="37">
        <v>1</v>
      </c>
      <c r="AE269" s="34"/>
      <c r="AF269" s="34">
        <v>1</v>
      </c>
      <c r="AG269" s="37">
        <v>82.5</v>
      </c>
      <c r="AH269" s="34">
        <v>82.5</v>
      </c>
    </row>
    <row r="270" spans="1:34" ht="153" x14ac:dyDescent="0.25">
      <c r="A270" s="34"/>
      <c r="B270" s="34">
        <v>260</v>
      </c>
      <c r="C270" s="34" t="s">
        <v>1788</v>
      </c>
      <c r="D270" s="36" t="s">
        <v>1789</v>
      </c>
      <c r="E270" s="36"/>
      <c r="F270" s="36"/>
      <c r="G270" s="36" t="s">
        <v>1088</v>
      </c>
      <c r="H270" s="36" t="s">
        <v>1108</v>
      </c>
      <c r="I270" s="36">
        <v>11</v>
      </c>
      <c r="J270" s="34" t="s">
        <v>1109</v>
      </c>
      <c r="K270" s="36">
        <v>4200</v>
      </c>
      <c r="L270" s="36"/>
      <c r="M270" s="36">
        <v>2500</v>
      </c>
      <c r="N270" s="36"/>
      <c r="O270" s="36">
        <v>700</v>
      </c>
      <c r="P270" s="36"/>
      <c r="Q270" s="34">
        <f t="shared" si="12"/>
        <v>7400</v>
      </c>
      <c r="R270" s="34">
        <f t="shared" si="13"/>
        <v>14800</v>
      </c>
      <c r="S270" s="34">
        <f t="shared" si="14"/>
        <v>22200</v>
      </c>
      <c r="T270" s="37">
        <v>1</v>
      </c>
      <c r="U270" s="34" t="s">
        <v>35</v>
      </c>
      <c r="V270" s="34">
        <v>250</v>
      </c>
      <c r="W270" s="34">
        <v>1</v>
      </c>
      <c r="X270" s="37">
        <v>1</v>
      </c>
      <c r="Y270" s="37"/>
      <c r="Z270" s="34"/>
      <c r="AA270" s="34"/>
      <c r="AB270" s="37"/>
      <c r="AC270" s="34"/>
      <c r="AD270" s="37">
        <v>1</v>
      </c>
      <c r="AE270" s="34"/>
      <c r="AF270" s="34"/>
      <c r="AG270" s="37" t="s">
        <v>408</v>
      </c>
      <c r="AH270" s="34"/>
    </row>
    <row r="271" spans="1:34" ht="153" x14ac:dyDescent="0.25">
      <c r="A271" s="34"/>
      <c r="B271" s="34">
        <v>261</v>
      </c>
      <c r="C271" s="34" t="s">
        <v>1790</v>
      </c>
      <c r="D271" s="36" t="s">
        <v>1791</v>
      </c>
      <c r="E271" s="36"/>
      <c r="F271" s="36"/>
      <c r="G271" s="36" t="s">
        <v>1088</v>
      </c>
      <c r="H271" s="36" t="s">
        <v>1108</v>
      </c>
      <c r="I271" s="36">
        <v>11</v>
      </c>
      <c r="J271" s="34" t="s">
        <v>1109</v>
      </c>
      <c r="K271" s="36">
        <v>4200</v>
      </c>
      <c r="L271" s="36">
        <v>1100</v>
      </c>
      <c r="M271" s="36">
        <v>2500</v>
      </c>
      <c r="N271" s="36"/>
      <c r="O271" s="36">
        <v>700</v>
      </c>
      <c r="P271" s="36"/>
      <c r="Q271" s="34">
        <f t="shared" si="12"/>
        <v>8500</v>
      </c>
      <c r="R271" s="34">
        <f t="shared" si="13"/>
        <v>17000</v>
      </c>
      <c r="S271" s="34">
        <f t="shared" si="14"/>
        <v>25500</v>
      </c>
      <c r="T271" s="37">
        <v>1</v>
      </c>
      <c r="U271" s="34" t="s">
        <v>35</v>
      </c>
      <c r="V271" s="34">
        <v>250</v>
      </c>
      <c r="W271" s="34">
        <v>1</v>
      </c>
      <c r="X271" s="37">
        <v>1</v>
      </c>
      <c r="Y271" s="37"/>
      <c r="Z271" s="34"/>
      <c r="AA271" s="34"/>
      <c r="AB271" s="37"/>
      <c r="AC271" s="34"/>
      <c r="AD271" s="37">
        <v>1</v>
      </c>
      <c r="AE271" s="34"/>
      <c r="AF271" s="34">
        <v>1</v>
      </c>
      <c r="AG271" s="37">
        <v>160</v>
      </c>
      <c r="AH271" s="34">
        <v>160</v>
      </c>
    </row>
    <row r="272" spans="1:34" ht="127.5" x14ac:dyDescent="0.25">
      <c r="A272" s="34"/>
      <c r="B272" s="34">
        <v>262</v>
      </c>
      <c r="C272" s="34" t="s">
        <v>1792</v>
      </c>
      <c r="D272" s="36" t="s">
        <v>1793</v>
      </c>
      <c r="E272" s="36"/>
      <c r="F272" s="36"/>
      <c r="G272" s="36" t="s">
        <v>1088</v>
      </c>
      <c r="H272" s="36" t="s">
        <v>1108</v>
      </c>
      <c r="I272" s="36">
        <v>11</v>
      </c>
      <c r="J272" s="34" t="s">
        <v>1109</v>
      </c>
      <c r="K272" s="39"/>
      <c r="L272" s="36">
        <v>700</v>
      </c>
      <c r="M272" s="39"/>
      <c r="N272" s="39"/>
      <c r="O272" s="39"/>
      <c r="P272" s="39"/>
      <c r="Q272" s="34">
        <f t="shared" si="12"/>
        <v>700</v>
      </c>
      <c r="R272" s="34">
        <f t="shared" si="13"/>
        <v>1400</v>
      </c>
      <c r="S272" s="34">
        <f t="shared" si="14"/>
        <v>2100</v>
      </c>
      <c r="T272" s="37"/>
      <c r="U272" s="34"/>
      <c r="V272" s="34"/>
      <c r="W272" s="34"/>
      <c r="X272" s="37"/>
      <c r="Y272" s="37"/>
      <c r="Z272" s="34"/>
      <c r="AA272" s="34"/>
      <c r="AB272" s="37"/>
      <c r="AC272" s="34"/>
      <c r="AD272" s="37"/>
      <c r="AE272" s="34"/>
      <c r="AF272" s="34">
        <v>1</v>
      </c>
      <c r="AG272" s="37">
        <v>62.5</v>
      </c>
      <c r="AH272" s="34">
        <v>62.5</v>
      </c>
    </row>
    <row r="273" spans="1:34" ht="127.5" x14ac:dyDescent="0.25">
      <c r="A273" s="34"/>
      <c r="B273" s="34">
        <v>263</v>
      </c>
      <c r="C273" s="34" t="s">
        <v>1794</v>
      </c>
      <c r="D273" s="36" t="s">
        <v>1795</v>
      </c>
      <c r="E273" s="36"/>
      <c r="F273" s="36"/>
      <c r="G273" s="36" t="s">
        <v>1088</v>
      </c>
      <c r="H273" s="36" t="s">
        <v>1108</v>
      </c>
      <c r="I273" s="36">
        <v>11</v>
      </c>
      <c r="J273" s="34" t="s">
        <v>1109</v>
      </c>
      <c r="K273" s="36">
        <v>4200</v>
      </c>
      <c r="L273" s="36">
        <v>700</v>
      </c>
      <c r="M273" s="36">
        <v>2500</v>
      </c>
      <c r="N273" s="36"/>
      <c r="O273" s="36">
        <v>700</v>
      </c>
      <c r="P273" s="36"/>
      <c r="Q273" s="34">
        <f t="shared" si="12"/>
        <v>8100</v>
      </c>
      <c r="R273" s="34">
        <f t="shared" si="13"/>
        <v>16200</v>
      </c>
      <c r="S273" s="34">
        <f t="shared" si="14"/>
        <v>24300</v>
      </c>
      <c r="T273" s="37">
        <v>1</v>
      </c>
      <c r="U273" s="34" t="s">
        <v>126</v>
      </c>
      <c r="V273" s="34">
        <v>160</v>
      </c>
      <c r="W273" s="34">
        <v>1</v>
      </c>
      <c r="X273" s="37">
        <v>1</v>
      </c>
      <c r="Y273" s="37"/>
      <c r="Z273" s="34"/>
      <c r="AA273" s="34"/>
      <c r="AB273" s="37"/>
      <c r="AC273" s="34"/>
      <c r="AD273" s="37">
        <v>1</v>
      </c>
      <c r="AE273" s="34"/>
      <c r="AF273" s="34">
        <v>1</v>
      </c>
      <c r="AG273" s="37">
        <v>82.5</v>
      </c>
      <c r="AH273" s="34">
        <v>82.5</v>
      </c>
    </row>
    <row r="274" spans="1:34" ht="114.75" x14ac:dyDescent="0.25">
      <c r="A274" s="34"/>
      <c r="B274" s="34">
        <v>264</v>
      </c>
      <c r="C274" s="34" t="s">
        <v>1796</v>
      </c>
      <c r="D274" s="36" t="s">
        <v>1793</v>
      </c>
      <c r="E274" s="36"/>
      <c r="F274" s="36"/>
      <c r="G274" s="36" t="s">
        <v>1088</v>
      </c>
      <c r="H274" s="36" t="s">
        <v>1108</v>
      </c>
      <c r="I274" s="36">
        <v>11</v>
      </c>
      <c r="J274" s="34" t="s">
        <v>1109</v>
      </c>
      <c r="K274" s="36">
        <v>4200</v>
      </c>
      <c r="L274" s="36">
        <v>1100</v>
      </c>
      <c r="M274" s="36">
        <v>5000</v>
      </c>
      <c r="N274" s="36"/>
      <c r="O274" s="36">
        <v>700</v>
      </c>
      <c r="P274" s="36"/>
      <c r="Q274" s="34">
        <f t="shared" si="12"/>
        <v>11000</v>
      </c>
      <c r="R274" s="34">
        <f t="shared" si="13"/>
        <v>22000</v>
      </c>
      <c r="S274" s="34">
        <f t="shared" si="14"/>
        <v>33000</v>
      </c>
      <c r="T274" s="37">
        <v>1</v>
      </c>
      <c r="U274" s="34" t="s">
        <v>35</v>
      </c>
      <c r="V274" s="34">
        <v>250</v>
      </c>
      <c r="W274" s="34">
        <v>1</v>
      </c>
      <c r="X274" s="37">
        <v>1</v>
      </c>
      <c r="Y274" s="37"/>
      <c r="Z274" s="34"/>
      <c r="AA274" s="34"/>
      <c r="AB274" s="37"/>
      <c r="AC274" s="34"/>
      <c r="AD274" s="37">
        <v>2</v>
      </c>
      <c r="AE274" s="34"/>
      <c r="AF274" s="34">
        <v>1</v>
      </c>
      <c r="AG274" s="37">
        <v>250</v>
      </c>
      <c r="AH274" s="34">
        <v>250</v>
      </c>
    </row>
    <row r="275" spans="1:34" ht="114.75" x14ac:dyDescent="0.25">
      <c r="A275" s="34"/>
      <c r="B275" s="34">
        <v>265</v>
      </c>
      <c r="C275" s="34" t="s">
        <v>1797</v>
      </c>
      <c r="D275" s="36" t="s">
        <v>1798</v>
      </c>
      <c r="E275" s="36"/>
      <c r="F275" s="36"/>
      <c r="G275" s="36" t="s">
        <v>1088</v>
      </c>
      <c r="H275" s="36" t="s">
        <v>1108</v>
      </c>
      <c r="I275" s="36">
        <v>11</v>
      </c>
      <c r="J275" s="34" t="s">
        <v>1109</v>
      </c>
      <c r="K275" s="36">
        <v>4200</v>
      </c>
      <c r="L275" s="36"/>
      <c r="M275" s="36">
        <v>2500</v>
      </c>
      <c r="N275" s="36"/>
      <c r="O275" s="36">
        <v>700</v>
      </c>
      <c r="P275" s="36"/>
      <c r="Q275" s="34">
        <f t="shared" si="12"/>
        <v>7400</v>
      </c>
      <c r="R275" s="34">
        <f t="shared" si="13"/>
        <v>14800</v>
      </c>
      <c r="S275" s="34">
        <f t="shared" si="14"/>
        <v>22200</v>
      </c>
      <c r="T275" s="37">
        <v>1</v>
      </c>
      <c r="U275" s="34" t="s">
        <v>35</v>
      </c>
      <c r="V275" s="34">
        <v>250</v>
      </c>
      <c r="W275" s="34">
        <v>1</v>
      </c>
      <c r="X275" s="37">
        <v>1</v>
      </c>
      <c r="Y275" s="37"/>
      <c r="Z275" s="34"/>
      <c r="AA275" s="34"/>
      <c r="AB275" s="37"/>
      <c r="AC275" s="34"/>
      <c r="AD275" s="37">
        <v>1</v>
      </c>
      <c r="AE275" s="34"/>
      <c r="AF275" s="34"/>
      <c r="AG275" s="37" t="s">
        <v>408</v>
      </c>
      <c r="AH275" s="34"/>
    </row>
    <row r="276" spans="1:34" ht="102" x14ac:dyDescent="0.25">
      <c r="A276" s="34"/>
      <c r="B276" s="34">
        <v>266</v>
      </c>
      <c r="C276" s="34" t="s">
        <v>1799</v>
      </c>
      <c r="D276" s="36" t="s">
        <v>1800</v>
      </c>
      <c r="E276" s="36"/>
      <c r="F276" s="36"/>
      <c r="G276" s="36" t="s">
        <v>1088</v>
      </c>
      <c r="H276" s="36" t="s">
        <v>1108</v>
      </c>
      <c r="I276" s="36">
        <v>11</v>
      </c>
      <c r="J276" s="34" t="s">
        <v>1109</v>
      </c>
      <c r="K276" s="36">
        <v>4200</v>
      </c>
      <c r="L276" s="36">
        <v>700</v>
      </c>
      <c r="M276" s="36">
        <v>2500</v>
      </c>
      <c r="N276" s="36"/>
      <c r="O276" s="36">
        <v>3000</v>
      </c>
      <c r="P276" s="36"/>
      <c r="Q276" s="34">
        <f t="shared" si="12"/>
        <v>10400</v>
      </c>
      <c r="R276" s="34">
        <f t="shared" si="13"/>
        <v>20800</v>
      </c>
      <c r="S276" s="34">
        <f t="shared" si="14"/>
        <v>31200</v>
      </c>
      <c r="T276" s="37">
        <v>1</v>
      </c>
      <c r="U276" s="34" t="s">
        <v>35</v>
      </c>
      <c r="V276" s="34">
        <v>250</v>
      </c>
      <c r="W276" s="34">
        <v>1</v>
      </c>
      <c r="X276" s="37">
        <v>1</v>
      </c>
      <c r="Y276" s="37"/>
      <c r="Z276" s="34"/>
      <c r="AA276" s="34"/>
      <c r="AB276" s="37"/>
      <c r="AC276" s="34"/>
      <c r="AD276" s="37">
        <v>1</v>
      </c>
      <c r="AE276" s="34"/>
      <c r="AF276" s="34">
        <v>1</v>
      </c>
      <c r="AG276" s="37">
        <v>100</v>
      </c>
      <c r="AH276" s="34">
        <v>100</v>
      </c>
    </row>
    <row r="277" spans="1:34" ht="102" x14ac:dyDescent="0.25">
      <c r="A277" s="34"/>
      <c r="B277" s="34">
        <v>267</v>
      </c>
      <c r="C277" s="34" t="s">
        <v>1801</v>
      </c>
      <c r="D277" s="36" t="s">
        <v>1802</v>
      </c>
      <c r="E277" s="36"/>
      <c r="F277" s="36"/>
      <c r="G277" s="36" t="s">
        <v>1088</v>
      </c>
      <c r="H277" s="36" t="s">
        <v>1108</v>
      </c>
      <c r="I277" s="36">
        <v>11</v>
      </c>
      <c r="J277" s="34" t="s">
        <v>1109</v>
      </c>
      <c r="K277" s="36">
        <v>4200</v>
      </c>
      <c r="L277" s="36">
        <f>1100+1400</f>
        <v>2500</v>
      </c>
      <c r="M277" s="36">
        <v>2500</v>
      </c>
      <c r="N277" s="36"/>
      <c r="O277" s="36">
        <v>700</v>
      </c>
      <c r="P277" s="36"/>
      <c r="Q277" s="34">
        <f t="shared" si="12"/>
        <v>9900</v>
      </c>
      <c r="R277" s="34">
        <f t="shared" si="13"/>
        <v>19800</v>
      </c>
      <c r="S277" s="34">
        <f t="shared" si="14"/>
        <v>29700</v>
      </c>
      <c r="T277" s="37">
        <v>1</v>
      </c>
      <c r="U277" s="34" t="s">
        <v>27</v>
      </c>
      <c r="V277" s="34">
        <v>500</v>
      </c>
      <c r="W277" s="34">
        <v>1</v>
      </c>
      <c r="X277" s="37">
        <v>1</v>
      </c>
      <c r="Y277" s="37"/>
      <c r="Z277" s="34"/>
      <c r="AA277" s="34"/>
      <c r="AB277" s="37"/>
      <c r="AC277" s="34"/>
      <c r="AD277" s="37">
        <v>1</v>
      </c>
      <c r="AE277" s="34"/>
      <c r="AF277" s="34">
        <v>3</v>
      </c>
      <c r="AG277" s="37" t="s">
        <v>1803</v>
      </c>
      <c r="AH277" s="34">
        <f>350+62.5</f>
        <v>412.5</v>
      </c>
    </row>
    <row r="278" spans="1:34" ht="191.25" x14ac:dyDescent="0.25">
      <c r="A278" s="34"/>
      <c r="B278" s="34">
        <v>268</v>
      </c>
      <c r="C278" s="34" t="s">
        <v>1804</v>
      </c>
      <c r="D278" s="36" t="s">
        <v>1805</v>
      </c>
      <c r="E278" s="36" t="s">
        <v>1151</v>
      </c>
      <c r="F278" s="36">
        <v>6</v>
      </c>
      <c r="G278" s="36" t="s">
        <v>1088</v>
      </c>
      <c r="H278" s="36" t="s">
        <v>1108</v>
      </c>
      <c r="I278" s="36" t="s">
        <v>1137</v>
      </c>
      <c r="J278" s="34" t="s">
        <v>1109</v>
      </c>
      <c r="K278" s="36">
        <v>4200</v>
      </c>
      <c r="L278" s="36">
        <v>1100</v>
      </c>
      <c r="M278" s="36">
        <v>2500</v>
      </c>
      <c r="N278" s="36"/>
      <c r="O278" s="36">
        <v>700</v>
      </c>
      <c r="P278" s="36"/>
      <c r="Q278" s="34">
        <f t="shared" si="12"/>
        <v>8500</v>
      </c>
      <c r="R278" s="34">
        <f t="shared" si="13"/>
        <v>17000</v>
      </c>
      <c r="S278" s="34">
        <f t="shared" si="14"/>
        <v>25500</v>
      </c>
      <c r="T278" s="37">
        <v>1</v>
      </c>
      <c r="U278" s="34" t="s">
        <v>1069</v>
      </c>
      <c r="V278" s="34">
        <v>400</v>
      </c>
      <c r="W278" s="34">
        <v>1</v>
      </c>
      <c r="X278" s="37">
        <v>1</v>
      </c>
      <c r="Y278" s="37" t="s">
        <v>1114</v>
      </c>
      <c r="Z278" s="34"/>
      <c r="AA278" s="34"/>
      <c r="AB278" s="37"/>
      <c r="AC278" s="34"/>
      <c r="AD278" s="37">
        <v>1</v>
      </c>
      <c r="AE278" s="34"/>
      <c r="AF278" s="34">
        <v>1</v>
      </c>
      <c r="AG278" s="37">
        <v>200</v>
      </c>
      <c r="AH278" s="34">
        <v>200</v>
      </c>
    </row>
    <row r="279" spans="1:34" ht="229.5" x14ac:dyDescent="0.25">
      <c r="A279" s="34"/>
      <c r="B279" s="34" t="s">
        <v>1806</v>
      </c>
      <c r="C279" s="34" t="s">
        <v>1807</v>
      </c>
      <c r="D279" s="36" t="s">
        <v>1805</v>
      </c>
      <c r="E279" s="36" t="s">
        <v>1151</v>
      </c>
      <c r="F279" s="36">
        <v>6</v>
      </c>
      <c r="G279" s="36" t="s">
        <v>1088</v>
      </c>
      <c r="H279" s="36"/>
      <c r="I279" s="36"/>
      <c r="J279" s="34" t="s">
        <v>1109</v>
      </c>
      <c r="K279" s="36"/>
      <c r="L279" s="36">
        <v>700</v>
      </c>
      <c r="M279" s="36"/>
      <c r="N279" s="36"/>
      <c r="O279" s="36"/>
      <c r="P279" s="36"/>
      <c r="Q279" s="34">
        <f t="shared" si="12"/>
        <v>700</v>
      </c>
      <c r="R279" s="34">
        <f t="shared" si="13"/>
        <v>1400</v>
      </c>
      <c r="S279" s="34">
        <f t="shared" si="14"/>
        <v>2100</v>
      </c>
      <c r="T279" s="37"/>
      <c r="U279" s="34"/>
      <c r="V279" s="34"/>
      <c r="W279" s="34"/>
      <c r="X279" s="37"/>
      <c r="Y279" s="37"/>
      <c r="Z279" s="34"/>
      <c r="AA279" s="34"/>
      <c r="AB279" s="37"/>
      <c r="AC279" s="34"/>
      <c r="AD279" s="37"/>
      <c r="AE279" s="34"/>
      <c r="AF279" s="34">
        <v>1</v>
      </c>
      <c r="AG279" s="37">
        <v>62.5</v>
      </c>
      <c r="AH279" s="37">
        <v>62.5</v>
      </c>
    </row>
    <row r="280" spans="1:34" ht="127.5" x14ac:dyDescent="0.25">
      <c r="A280" s="34"/>
      <c r="B280" s="34">
        <v>269</v>
      </c>
      <c r="C280" s="34" t="s">
        <v>1808</v>
      </c>
      <c r="D280" s="36" t="s">
        <v>1798</v>
      </c>
      <c r="E280" s="36"/>
      <c r="F280" s="36"/>
      <c r="G280" s="36" t="s">
        <v>1088</v>
      </c>
      <c r="H280" s="36" t="s">
        <v>1108</v>
      </c>
      <c r="I280" s="36">
        <v>11</v>
      </c>
      <c r="J280" s="34" t="s">
        <v>1109</v>
      </c>
      <c r="K280" s="36"/>
      <c r="L280" s="36">
        <v>2000</v>
      </c>
      <c r="M280" s="36"/>
      <c r="N280" s="36"/>
      <c r="O280" s="36"/>
      <c r="P280" s="36"/>
      <c r="Q280" s="34">
        <f t="shared" si="12"/>
        <v>2000</v>
      </c>
      <c r="R280" s="34">
        <f t="shared" si="13"/>
        <v>4000</v>
      </c>
      <c r="S280" s="34">
        <f t="shared" si="14"/>
        <v>6000</v>
      </c>
      <c r="T280" s="37" t="s">
        <v>408</v>
      </c>
      <c r="U280" s="34"/>
      <c r="V280" s="34"/>
      <c r="W280" s="34"/>
      <c r="X280" s="37" t="s">
        <v>408</v>
      </c>
      <c r="Y280" s="37"/>
      <c r="Z280" s="34"/>
      <c r="AA280" s="34"/>
      <c r="AB280" s="37"/>
      <c r="AC280" s="34"/>
      <c r="AD280" s="37" t="s">
        <v>408</v>
      </c>
      <c r="AE280" s="34"/>
      <c r="AF280" s="34">
        <v>1</v>
      </c>
      <c r="AG280" s="37">
        <v>50</v>
      </c>
      <c r="AH280" s="34">
        <v>50</v>
      </c>
    </row>
    <row r="281" spans="1:34" ht="280.5" x14ac:dyDescent="0.25">
      <c r="A281" s="34"/>
      <c r="B281" s="34">
        <v>270</v>
      </c>
      <c r="C281" s="34" t="s">
        <v>1809</v>
      </c>
      <c r="D281" s="39" t="s">
        <v>1810</v>
      </c>
      <c r="E281" s="39" t="s">
        <v>1811</v>
      </c>
      <c r="F281" s="39">
        <v>6</v>
      </c>
      <c r="G281" s="36" t="s">
        <v>1557</v>
      </c>
      <c r="H281" s="36" t="s">
        <v>1108</v>
      </c>
      <c r="I281" s="39" t="s">
        <v>1137</v>
      </c>
      <c r="J281" s="34" t="s">
        <v>1109</v>
      </c>
      <c r="K281" s="39">
        <v>4200</v>
      </c>
      <c r="L281" s="39">
        <v>2200</v>
      </c>
      <c r="M281" s="39">
        <v>7500</v>
      </c>
      <c r="N281" s="39"/>
      <c r="O281" s="39">
        <v>700</v>
      </c>
      <c r="P281" s="39"/>
      <c r="Q281" s="34">
        <f t="shared" si="12"/>
        <v>14600</v>
      </c>
      <c r="R281" s="34">
        <f t="shared" si="13"/>
        <v>29200</v>
      </c>
      <c r="S281" s="34">
        <f t="shared" si="14"/>
        <v>43800</v>
      </c>
      <c r="T281" s="37">
        <v>1</v>
      </c>
      <c r="U281" s="34" t="s">
        <v>27</v>
      </c>
      <c r="V281" s="34">
        <v>500</v>
      </c>
      <c r="W281" s="34">
        <v>1</v>
      </c>
      <c r="X281" s="37">
        <v>1</v>
      </c>
      <c r="Y281" s="37" t="s">
        <v>1114</v>
      </c>
      <c r="Z281" s="34"/>
      <c r="AA281" s="34"/>
      <c r="AB281" s="37"/>
      <c r="AC281" s="34"/>
      <c r="AD281" s="37">
        <v>3</v>
      </c>
      <c r="AE281" s="34"/>
      <c r="AF281" s="34">
        <v>2</v>
      </c>
      <c r="AG281" s="37" t="s">
        <v>1812</v>
      </c>
      <c r="AH281" s="34">
        <v>570</v>
      </c>
    </row>
    <row r="282" spans="1:34" ht="255" x14ac:dyDescent="0.25">
      <c r="A282" s="34"/>
      <c r="B282" s="34">
        <v>271</v>
      </c>
      <c r="C282" s="34" t="s">
        <v>1813</v>
      </c>
      <c r="D282" s="39" t="s">
        <v>1814</v>
      </c>
      <c r="E282" s="39" t="s">
        <v>1815</v>
      </c>
      <c r="F282" s="39">
        <v>6</v>
      </c>
      <c r="G282" s="36" t="s">
        <v>1557</v>
      </c>
      <c r="H282" s="36" t="s">
        <v>1108</v>
      </c>
      <c r="I282" s="39" t="s">
        <v>1137</v>
      </c>
      <c r="J282" s="34" t="s">
        <v>1109</v>
      </c>
      <c r="K282" s="39">
        <v>5800</v>
      </c>
      <c r="L282" s="39">
        <v>2200</v>
      </c>
      <c r="M282" s="39">
        <v>7500</v>
      </c>
      <c r="N282" s="39"/>
      <c r="O282" s="39">
        <v>3000</v>
      </c>
      <c r="P282" s="39"/>
      <c r="Q282" s="34">
        <f t="shared" si="12"/>
        <v>18500</v>
      </c>
      <c r="R282" s="34">
        <f t="shared" si="13"/>
        <v>37000</v>
      </c>
      <c r="S282" s="34">
        <f t="shared" si="14"/>
        <v>55500</v>
      </c>
      <c r="T282" s="37">
        <v>1</v>
      </c>
      <c r="U282" s="34" t="s">
        <v>295</v>
      </c>
      <c r="V282" s="34">
        <v>750</v>
      </c>
      <c r="W282" s="34">
        <v>1</v>
      </c>
      <c r="X282" s="37">
        <v>1</v>
      </c>
      <c r="Y282" s="37" t="s">
        <v>1816</v>
      </c>
      <c r="Z282" s="34"/>
      <c r="AA282" s="34"/>
      <c r="AB282" s="37"/>
      <c r="AC282" s="34"/>
      <c r="AD282" s="37">
        <v>3</v>
      </c>
      <c r="AE282" s="34"/>
      <c r="AF282" s="34">
        <v>2</v>
      </c>
      <c r="AG282" s="37" t="s">
        <v>1817</v>
      </c>
      <c r="AH282" s="34">
        <v>900</v>
      </c>
    </row>
    <row r="283" spans="1:34" ht="293.25" x14ac:dyDescent="0.25">
      <c r="A283" s="34"/>
      <c r="B283" s="34">
        <v>272</v>
      </c>
      <c r="C283" s="34" t="s">
        <v>1818</v>
      </c>
      <c r="D283" s="39" t="s">
        <v>1819</v>
      </c>
      <c r="E283" s="39" t="s">
        <v>1815</v>
      </c>
      <c r="F283" s="39">
        <v>6</v>
      </c>
      <c r="G283" s="36" t="s">
        <v>1557</v>
      </c>
      <c r="H283" s="36" t="s">
        <v>1108</v>
      </c>
      <c r="I283" s="39" t="s">
        <v>1137</v>
      </c>
      <c r="J283" s="34" t="s">
        <v>1109</v>
      </c>
      <c r="K283" s="39">
        <v>4200</v>
      </c>
      <c r="L283" s="39">
        <v>1400</v>
      </c>
      <c r="M283" s="39">
        <v>2500</v>
      </c>
      <c r="N283" s="39"/>
      <c r="O283" s="39">
        <v>700</v>
      </c>
      <c r="P283" s="39"/>
      <c r="Q283" s="34">
        <f t="shared" si="12"/>
        <v>8800</v>
      </c>
      <c r="R283" s="34">
        <f t="shared" si="13"/>
        <v>17600</v>
      </c>
      <c r="S283" s="34">
        <f t="shared" si="14"/>
        <v>26400</v>
      </c>
      <c r="T283" s="37">
        <v>1</v>
      </c>
      <c r="U283" s="34" t="s">
        <v>35</v>
      </c>
      <c r="V283" s="34">
        <v>250</v>
      </c>
      <c r="W283" s="34">
        <v>1</v>
      </c>
      <c r="X283" s="37">
        <v>1</v>
      </c>
      <c r="Y283" s="37" t="s">
        <v>1114</v>
      </c>
      <c r="Z283" s="34"/>
      <c r="AA283" s="34"/>
      <c r="AB283" s="37"/>
      <c r="AC283" s="34"/>
      <c r="AD283" s="37">
        <v>1</v>
      </c>
      <c r="AE283" s="34"/>
      <c r="AF283" s="34">
        <v>2</v>
      </c>
      <c r="AG283" s="37" t="s">
        <v>1092</v>
      </c>
      <c r="AH283" s="34">
        <v>150</v>
      </c>
    </row>
    <row r="284" spans="1:34" ht="216.75" x14ac:dyDescent="0.25">
      <c r="A284" s="34"/>
      <c r="B284" s="34">
        <v>273</v>
      </c>
      <c r="C284" s="34" t="s">
        <v>1820</v>
      </c>
      <c r="D284" s="39" t="s">
        <v>1821</v>
      </c>
      <c r="E284" s="39" t="s">
        <v>1811</v>
      </c>
      <c r="F284" s="39">
        <v>6</v>
      </c>
      <c r="G284" s="36" t="s">
        <v>1557</v>
      </c>
      <c r="H284" s="36" t="s">
        <v>1108</v>
      </c>
      <c r="I284" s="39" t="s">
        <v>1137</v>
      </c>
      <c r="J284" s="34" t="s">
        <v>1109</v>
      </c>
      <c r="K284" s="39">
        <v>4200</v>
      </c>
      <c r="L284" s="39">
        <v>1100</v>
      </c>
      <c r="M284" s="39">
        <v>5000</v>
      </c>
      <c r="N284" s="39"/>
      <c r="O284" s="39">
        <v>3000</v>
      </c>
      <c r="P284" s="39"/>
      <c r="Q284" s="34">
        <f t="shared" si="12"/>
        <v>13300</v>
      </c>
      <c r="R284" s="34">
        <f t="shared" si="13"/>
        <v>26600</v>
      </c>
      <c r="S284" s="34">
        <f t="shared" si="14"/>
        <v>39900</v>
      </c>
      <c r="T284" s="37">
        <v>1</v>
      </c>
      <c r="U284" s="34" t="s">
        <v>35</v>
      </c>
      <c r="V284" s="34">
        <v>250</v>
      </c>
      <c r="W284" s="34">
        <v>1</v>
      </c>
      <c r="X284" s="37">
        <v>1</v>
      </c>
      <c r="Y284" s="37" t="s">
        <v>1181</v>
      </c>
      <c r="Z284" s="34"/>
      <c r="AA284" s="34"/>
      <c r="AB284" s="37"/>
      <c r="AC284" s="34"/>
      <c r="AD284" s="37">
        <v>2</v>
      </c>
      <c r="AE284" s="34"/>
      <c r="AF284" s="34">
        <v>1</v>
      </c>
      <c r="AG284" s="37" t="s">
        <v>35</v>
      </c>
      <c r="AH284" s="34">
        <v>250</v>
      </c>
    </row>
    <row r="285" spans="1:34" ht="267.75" x14ac:dyDescent="0.25">
      <c r="A285" s="34"/>
      <c r="B285" s="34">
        <v>274</v>
      </c>
      <c r="C285" s="34" t="s">
        <v>1822</v>
      </c>
      <c r="D285" s="39" t="s">
        <v>1823</v>
      </c>
      <c r="E285" s="39" t="s">
        <v>1815</v>
      </c>
      <c r="F285" s="39">
        <v>6</v>
      </c>
      <c r="G285" s="36" t="s">
        <v>1557</v>
      </c>
      <c r="H285" s="36" t="s">
        <v>1108</v>
      </c>
      <c r="I285" s="39" t="s">
        <v>1137</v>
      </c>
      <c r="J285" s="34" t="s">
        <v>1109</v>
      </c>
      <c r="K285" s="39">
        <v>5800</v>
      </c>
      <c r="L285" s="39">
        <v>2200</v>
      </c>
      <c r="M285" s="39">
        <v>5000</v>
      </c>
      <c r="N285" s="39"/>
      <c r="O285" s="39">
        <v>3000</v>
      </c>
      <c r="P285" s="39"/>
      <c r="Q285" s="34">
        <f t="shared" si="12"/>
        <v>16000</v>
      </c>
      <c r="R285" s="34">
        <f t="shared" si="13"/>
        <v>32000</v>
      </c>
      <c r="S285" s="34">
        <f t="shared" si="14"/>
        <v>48000</v>
      </c>
      <c r="T285" s="37">
        <v>1</v>
      </c>
      <c r="U285" s="34" t="s">
        <v>128</v>
      </c>
      <c r="V285" s="34">
        <v>630</v>
      </c>
      <c r="W285" s="34">
        <v>1</v>
      </c>
      <c r="X285" s="37">
        <v>1</v>
      </c>
      <c r="Y285" s="37" t="s">
        <v>1176</v>
      </c>
      <c r="Z285" s="34"/>
      <c r="AA285" s="34"/>
      <c r="AB285" s="37"/>
      <c r="AC285" s="34"/>
      <c r="AD285" s="37">
        <v>2</v>
      </c>
      <c r="AE285" s="34"/>
      <c r="AF285" s="34">
        <v>2</v>
      </c>
      <c r="AG285" s="37" t="s">
        <v>1824</v>
      </c>
      <c r="AH285" s="34">
        <v>480</v>
      </c>
    </row>
    <row r="286" spans="1:34" ht="293.25" x14ac:dyDescent="0.25">
      <c r="A286" s="34"/>
      <c r="B286" s="34">
        <v>275</v>
      </c>
      <c r="C286" s="34" t="s">
        <v>1825</v>
      </c>
      <c r="D286" s="39" t="s">
        <v>1826</v>
      </c>
      <c r="E286" s="39"/>
      <c r="F286" s="39"/>
      <c r="G286" s="36" t="s">
        <v>1557</v>
      </c>
      <c r="H286" s="36" t="s">
        <v>1108</v>
      </c>
      <c r="I286" s="39" t="s">
        <v>1137</v>
      </c>
      <c r="J286" s="34" t="s">
        <v>1109</v>
      </c>
      <c r="K286" s="39">
        <v>12000</v>
      </c>
      <c r="L286" s="39">
        <v>6600</v>
      </c>
      <c r="M286" s="39">
        <v>10000</v>
      </c>
      <c r="N286" s="39"/>
      <c r="O286" s="39">
        <v>700</v>
      </c>
      <c r="P286" s="39"/>
      <c r="Q286" s="34">
        <f t="shared" si="12"/>
        <v>29300</v>
      </c>
      <c r="R286" s="34">
        <f t="shared" si="13"/>
        <v>58600</v>
      </c>
      <c r="S286" s="34">
        <f t="shared" si="14"/>
        <v>87900</v>
      </c>
      <c r="T286" s="37">
        <v>1</v>
      </c>
      <c r="U286" s="34" t="s">
        <v>101</v>
      </c>
      <c r="V286" s="34">
        <v>1500</v>
      </c>
      <c r="W286" s="34">
        <v>1</v>
      </c>
      <c r="X286" s="37">
        <v>1</v>
      </c>
      <c r="Y286" s="37"/>
      <c r="Z286" s="34"/>
      <c r="AA286" s="34"/>
      <c r="AB286" s="37"/>
      <c r="AC286" s="34"/>
      <c r="AD286" s="37">
        <v>4</v>
      </c>
      <c r="AE286" s="34"/>
      <c r="AF286" s="34">
        <v>3</v>
      </c>
      <c r="AG286" s="37" t="s">
        <v>1827</v>
      </c>
      <c r="AH286" s="34">
        <f>3*625</f>
        <v>1875</v>
      </c>
    </row>
    <row r="287" spans="1:34" ht="204" x14ac:dyDescent="0.25">
      <c r="A287" s="34"/>
      <c r="B287" s="34">
        <v>276</v>
      </c>
      <c r="C287" s="34" t="s">
        <v>1828</v>
      </c>
      <c r="D287" s="39" t="s">
        <v>1829</v>
      </c>
      <c r="E287" s="39" t="s">
        <v>1764</v>
      </c>
      <c r="F287" s="39">
        <v>6</v>
      </c>
      <c r="G287" s="36" t="s">
        <v>1557</v>
      </c>
      <c r="H287" s="36" t="s">
        <v>1108</v>
      </c>
      <c r="I287" s="39" t="s">
        <v>1137</v>
      </c>
      <c r="J287" s="34" t="s">
        <v>1109</v>
      </c>
      <c r="K287" s="39">
        <v>4200</v>
      </c>
      <c r="L287" s="39">
        <v>700</v>
      </c>
      <c r="M287" s="39">
        <v>2500</v>
      </c>
      <c r="N287" s="39"/>
      <c r="O287" s="39">
        <v>700</v>
      </c>
      <c r="P287" s="39"/>
      <c r="Q287" s="34">
        <f t="shared" si="12"/>
        <v>8100</v>
      </c>
      <c r="R287" s="34">
        <f t="shared" si="13"/>
        <v>16200</v>
      </c>
      <c r="S287" s="34">
        <f t="shared" si="14"/>
        <v>24300</v>
      </c>
      <c r="T287" s="37">
        <v>1</v>
      </c>
      <c r="U287" s="34" t="s">
        <v>35</v>
      </c>
      <c r="V287" s="34">
        <v>250</v>
      </c>
      <c r="W287" s="34">
        <v>1</v>
      </c>
      <c r="X287" s="37">
        <v>1</v>
      </c>
      <c r="Y287" s="37" t="s">
        <v>1114</v>
      </c>
      <c r="Z287" s="34"/>
      <c r="AA287" s="34"/>
      <c r="AB287" s="37"/>
      <c r="AC287" s="34"/>
      <c r="AD287" s="37">
        <v>1</v>
      </c>
      <c r="AE287" s="34"/>
      <c r="AF287" s="34">
        <v>1</v>
      </c>
      <c r="AG287" s="37" t="s">
        <v>1082</v>
      </c>
      <c r="AH287" s="34">
        <v>82.5</v>
      </c>
    </row>
    <row r="288" spans="1:34" ht="191.25" x14ac:dyDescent="0.25">
      <c r="A288" s="34"/>
      <c r="B288" s="34">
        <v>277</v>
      </c>
      <c r="C288" s="34" t="s">
        <v>1830</v>
      </c>
      <c r="D288" s="39" t="s">
        <v>1829</v>
      </c>
      <c r="E288" s="39" t="s">
        <v>1764</v>
      </c>
      <c r="F288" s="39">
        <v>6</v>
      </c>
      <c r="G288" s="36" t="s">
        <v>1557</v>
      </c>
      <c r="H288" s="36" t="s">
        <v>408</v>
      </c>
      <c r="I288" s="39" t="s">
        <v>1137</v>
      </c>
      <c r="J288" s="34" t="s">
        <v>1109</v>
      </c>
      <c r="K288" s="39"/>
      <c r="L288" s="39">
        <v>1000</v>
      </c>
      <c r="M288" s="39"/>
      <c r="N288" s="39"/>
      <c r="O288" s="39"/>
      <c r="P288" s="39"/>
      <c r="Q288" s="34">
        <f t="shared" si="12"/>
        <v>1000</v>
      </c>
      <c r="R288" s="34">
        <f t="shared" si="13"/>
        <v>2000</v>
      </c>
      <c r="S288" s="34">
        <f t="shared" si="14"/>
        <v>3000</v>
      </c>
      <c r="T288" s="37"/>
      <c r="U288" s="34"/>
      <c r="V288" s="34"/>
      <c r="W288" s="34"/>
      <c r="X288" s="37"/>
      <c r="Y288" s="37"/>
      <c r="Z288" s="34"/>
      <c r="AA288" s="34"/>
      <c r="AB288" s="37"/>
      <c r="AC288" s="34"/>
      <c r="AD288" s="37"/>
      <c r="AE288" s="34"/>
      <c r="AF288" s="34">
        <v>1</v>
      </c>
      <c r="AG288" s="37">
        <v>15</v>
      </c>
      <c r="AH288" s="34">
        <v>15</v>
      </c>
    </row>
    <row r="289" spans="1:34" ht="229.5" x14ac:dyDescent="0.25">
      <c r="A289" s="34"/>
      <c r="B289" s="34">
        <v>278</v>
      </c>
      <c r="C289" s="34" t="s">
        <v>1831</v>
      </c>
      <c r="D289" s="39" t="s">
        <v>1832</v>
      </c>
      <c r="E289" s="39" t="s">
        <v>1811</v>
      </c>
      <c r="F289" s="39">
        <v>6</v>
      </c>
      <c r="G289" s="36" t="s">
        <v>1557</v>
      </c>
      <c r="H289" s="36" t="s">
        <v>1108</v>
      </c>
      <c r="I289" s="39" t="s">
        <v>1137</v>
      </c>
      <c r="J289" s="34" t="s">
        <v>1109</v>
      </c>
      <c r="K289" s="39">
        <v>5800</v>
      </c>
      <c r="L289" s="39">
        <v>1100</v>
      </c>
      <c r="M289" s="39">
        <v>5000</v>
      </c>
      <c r="N289" s="39"/>
      <c r="O289" s="39">
        <v>700</v>
      </c>
      <c r="P289" s="39"/>
      <c r="Q289" s="34">
        <f t="shared" si="12"/>
        <v>12600</v>
      </c>
      <c r="R289" s="34">
        <f t="shared" si="13"/>
        <v>25200</v>
      </c>
      <c r="S289" s="34">
        <f t="shared" si="14"/>
        <v>37800</v>
      </c>
      <c r="T289" s="37">
        <v>1</v>
      </c>
      <c r="U289" s="34" t="s">
        <v>295</v>
      </c>
      <c r="V289" s="34">
        <v>750</v>
      </c>
      <c r="W289" s="34">
        <v>1</v>
      </c>
      <c r="X289" s="37">
        <v>1</v>
      </c>
      <c r="Y289" s="37" t="s">
        <v>1833</v>
      </c>
      <c r="Z289" s="34"/>
      <c r="AA289" s="34"/>
      <c r="AB289" s="37"/>
      <c r="AC289" s="34"/>
      <c r="AD289" s="37">
        <v>2</v>
      </c>
      <c r="AE289" s="34"/>
      <c r="AF289" s="34">
        <v>1</v>
      </c>
      <c r="AG289" s="37" t="s">
        <v>27</v>
      </c>
      <c r="AH289" s="34">
        <v>500</v>
      </c>
    </row>
    <row r="290" spans="1:34" ht="242.25" x14ac:dyDescent="0.25">
      <c r="A290" s="34"/>
      <c r="B290" s="34">
        <v>279</v>
      </c>
      <c r="C290" s="34" t="s">
        <v>1834</v>
      </c>
      <c r="D290" s="39" t="s">
        <v>1835</v>
      </c>
      <c r="E290" s="39"/>
      <c r="F290" s="39"/>
      <c r="G290" s="36" t="s">
        <v>1557</v>
      </c>
      <c r="H290" s="36" t="s">
        <v>1108</v>
      </c>
      <c r="I290" s="39" t="s">
        <v>1137</v>
      </c>
      <c r="J290" s="34" t="s">
        <v>1109</v>
      </c>
      <c r="K290" s="39">
        <v>5800</v>
      </c>
      <c r="L290" s="39">
        <v>4400</v>
      </c>
      <c r="M290" s="39">
        <v>15000</v>
      </c>
      <c r="N290" s="39"/>
      <c r="O290" s="39">
        <v>3000</v>
      </c>
      <c r="P290" s="39"/>
      <c r="Q290" s="34">
        <f t="shared" si="12"/>
        <v>28200</v>
      </c>
      <c r="R290" s="34">
        <f t="shared" si="13"/>
        <v>56400</v>
      </c>
      <c r="S290" s="34">
        <f t="shared" si="14"/>
        <v>84600</v>
      </c>
      <c r="T290" s="37">
        <v>1</v>
      </c>
      <c r="U290" s="34" t="s">
        <v>295</v>
      </c>
      <c r="V290" s="34">
        <v>750</v>
      </c>
      <c r="W290" s="34">
        <v>1</v>
      </c>
      <c r="X290" s="37">
        <v>1</v>
      </c>
      <c r="Y290" s="37"/>
      <c r="Z290" s="34"/>
      <c r="AA290" s="34"/>
      <c r="AB290" s="37"/>
      <c r="AC290" s="34"/>
      <c r="AD290" s="37">
        <v>6</v>
      </c>
      <c r="AE290" s="34"/>
      <c r="AF290" s="34">
        <v>3</v>
      </c>
      <c r="AG290" s="37" t="s">
        <v>1836</v>
      </c>
      <c r="AH290" s="34">
        <f>2*360+750</f>
        <v>1470</v>
      </c>
    </row>
    <row r="291" spans="1:34" ht="216.75" x14ac:dyDescent="0.25">
      <c r="A291" s="34"/>
      <c r="B291" s="34">
        <v>280</v>
      </c>
      <c r="C291" s="34" t="s">
        <v>1837</v>
      </c>
      <c r="D291" s="39" t="s">
        <v>1838</v>
      </c>
      <c r="E291" s="39" t="s">
        <v>1811</v>
      </c>
      <c r="F291" s="39">
        <v>6</v>
      </c>
      <c r="G291" s="36" t="s">
        <v>1557</v>
      </c>
      <c r="H291" s="36" t="s">
        <v>1108</v>
      </c>
      <c r="I291" s="39" t="s">
        <v>1137</v>
      </c>
      <c r="J291" s="34" t="s">
        <v>1109</v>
      </c>
      <c r="K291" s="39">
        <v>4200</v>
      </c>
      <c r="L291" s="39">
        <v>1100</v>
      </c>
      <c r="M291" s="39">
        <v>2500</v>
      </c>
      <c r="N291" s="39"/>
      <c r="O291" s="39">
        <v>700</v>
      </c>
      <c r="P291" s="39"/>
      <c r="Q291" s="34">
        <f t="shared" si="12"/>
        <v>8500</v>
      </c>
      <c r="R291" s="34">
        <f t="shared" si="13"/>
        <v>17000</v>
      </c>
      <c r="S291" s="34">
        <f t="shared" si="14"/>
        <v>25500</v>
      </c>
      <c r="T291" s="37">
        <v>1</v>
      </c>
      <c r="U291" s="34" t="s">
        <v>35</v>
      </c>
      <c r="V291" s="34">
        <v>250</v>
      </c>
      <c r="W291" s="34">
        <v>1</v>
      </c>
      <c r="X291" s="37">
        <v>1</v>
      </c>
      <c r="Y291" s="37" t="s">
        <v>1239</v>
      </c>
      <c r="Z291" s="34"/>
      <c r="AA291" s="34"/>
      <c r="AB291" s="37"/>
      <c r="AC291" s="34"/>
      <c r="AD291" s="37">
        <v>1</v>
      </c>
      <c r="AE291" s="34"/>
      <c r="AF291" s="34">
        <v>1</v>
      </c>
      <c r="AG291" s="37" t="s">
        <v>35</v>
      </c>
      <c r="AH291" s="34">
        <v>250</v>
      </c>
    </row>
    <row r="292" spans="1:34" ht="280.5" x14ac:dyDescent="0.25">
      <c r="A292" s="34"/>
      <c r="B292" s="34">
        <v>281</v>
      </c>
      <c r="C292" s="34" t="s">
        <v>1839</v>
      </c>
      <c r="D292" s="39" t="s">
        <v>1840</v>
      </c>
      <c r="E292" s="39" t="s">
        <v>1556</v>
      </c>
      <c r="F292" s="39">
        <v>6</v>
      </c>
      <c r="G292" s="36" t="s">
        <v>1557</v>
      </c>
      <c r="H292" s="36" t="s">
        <v>408</v>
      </c>
      <c r="I292" s="39" t="s">
        <v>1137</v>
      </c>
      <c r="J292" s="34" t="s">
        <v>1109</v>
      </c>
      <c r="K292" s="39"/>
      <c r="L292" s="39">
        <v>1000</v>
      </c>
      <c r="M292" s="39"/>
      <c r="N292" s="39"/>
      <c r="O292" s="39"/>
      <c r="P292" s="39"/>
      <c r="Q292" s="34">
        <f t="shared" si="12"/>
        <v>1000</v>
      </c>
      <c r="R292" s="34">
        <f t="shared" si="13"/>
        <v>2000</v>
      </c>
      <c r="S292" s="34">
        <f t="shared" si="14"/>
        <v>3000</v>
      </c>
      <c r="T292" s="37"/>
      <c r="U292" s="34"/>
      <c r="V292" s="34"/>
      <c r="W292" s="34"/>
      <c r="X292" s="37"/>
      <c r="Y292" s="37"/>
      <c r="Z292" s="34"/>
      <c r="AA292" s="34"/>
      <c r="AB292" s="37"/>
      <c r="AC292" s="34"/>
      <c r="AD292" s="37"/>
      <c r="AE292" s="34"/>
      <c r="AF292" s="34">
        <v>1</v>
      </c>
      <c r="AG292" s="37">
        <v>25</v>
      </c>
      <c r="AH292" s="34">
        <v>25</v>
      </c>
    </row>
    <row r="293" spans="1:34" ht="242.25" x14ac:dyDescent="0.25">
      <c r="A293" s="34"/>
      <c r="B293" s="34">
        <v>282</v>
      </c>
      <c r="C293" s="34" t="s">
        <v>1841</v>
      </c>
      <c r="D293" s="39" t="s">
        <v>1840</v>
      </c>
      <c r="E293" s="39" t="s">
        <v>1556</v>
      </c>
      <c r="F293" s="39">
        <v>6</v>
      </c>
      <c r="G293" s="36" t="s">
        <v>1557</v>
      </c>
      <c r="H293" s="36" t="s">
        <v>408</v>
      </c>
      <c r="I293" s="39" t="s">
        <v>1137</v>
      </c>
      <c r="J293" s="34" t="s">
        <v>1109</v>
      </c>
      <c r="K293" s="39"/>
      <c r="L293" s="39">
        <v>700</v>
      </c>
      <c r="M293" s="39"/>
      <c r="N293" s="39"/>
      <c r="O293" s="39"/>
      <c r="P293" s="39"/>
      <c r="Q293" s="34">
        <f t="shared" si="12"/>
        <v>700</v>
      </c>
      <c r="R293" s="34">
        <f t="shared" si="13"/>
        <v>1400</v>
      </c>
      <c r="S293" s="34">
        <f t="shared" si="14"/>
        <v>2100</v>
      </c>
      <c r="T293" s="37"/>
      <c r="U293" s="34"/>
      <c r="V293" s="34"/>
      <c r="W293" s="34"/>
      <c r="X293" s="37"/>
      <c r="Y293" s="37"/>
      <c r="Z293" s="34"/>
      <c r="AA293" s="34"/>
      <c r="AB293" s="37"/>
      <c r="AC293" s="34"/>
      <c r="AD293" s="37"/>
      <c r="AE293" s="34"/>
      <c r="AF293" s="34">
        <v>1</v>
      </c>
      <c r="AG293" s="37">
        <v>50</v>
      </c>
      <c r="AH293" s="34">
        <v>50</v>
      </c>
    </row>
    <row r="294" spans="1:34" ht="267.75" x14ac:dyDescent="0.25">
      <c r="A294" s="34"/>
      <c r="B294" s="34">
        <v>283</v>
      </c>
      <c r="C294" s="34" t="s">
        <v>1842</v>
      </c>
      <c r="D294" s="39" t="s">
        <v>1843</v>
      </c>
      <c r="E294" s="39" t="s">
        <v>1815</v>
      </c>
      <c r="F294" s="39">
        <v>6</v>
      </c>
      <c r="G294" s="36" t="s">
        <v>1557</v>
      </c>
      <c r="H294" s="36" t="s">
        <v>1108</v>
      </c>
      <c r="I294" s="39" t="s">
        <v>1137</v>
      </c>
      <c r="J294" s="34" t="s">
        <v>1109</v>
      </c>
      <c r="K294" s="39">
        <v>4200</v>
      </c>
      <c r="L294" s="39">
        <v>1100</v>
      </c>
      <c r="M294" s="39">
        <v>2500</v>
      </c>
      <c r="N294" s="39"/>
      <c r="O294" s="39">
        <v>700</v>
      </c>
      <c r="P294" s="39"/>
      <c r="Q294" s="34">
        <f t="shared" si="12"/>
        <v>8500</v>
      </c>
      <c r="R294" s="34">
        <f t="shared" si="13"/>
        <v>17000</v>
      </c>
      <c r="S294" s="34">
        <f t="shared" si="14"/>
        <v>25500</v>
      </c>
      <c r="T294" s="37">
        <v>1</v>
      </c>
      <c r="U294" s="34" t="s">
        <v>35</v>
      </c>
      <c r="V294" s="34">
        <v>250</v>
      </c>
      <c r="W294" s="34">
        <v>1</v>
      </c>
      <c r="X294" s="37">
        <v>1</v>
      </c>
      <c r="Y294" s="37" t="s">
        <v>1114</v>
      </c>
      <c r="Z294" s="34"/>
      <c r="AA294" s="34"/>
      <c r="AB294" s="37"/>
      <c r="AC294" s="34"/>
      <c r="AD294" s="37">
        <v>1</v>
      </c>
      <c r="AE294" s="34"/>
      <c r="AF294" s="34">
        <v>1</v>
      </c>
      <c r="AG294" s="37">
        <v>160</v>
      </c>
      <c r="AH294" s="34">
        <v>160</v>
      </c>
    </row>
    <row r="295" spans="1:34" ht="267.75" x14ac:dyDescent="0.25">
      <c r="A295" s="34"/>
      <c r="B295" s="34">
        <v>284</v>
      </c>
      <c r="C295" s="34" t="s">
        <v>1844</v>
      </c>
      <c r="D295" s="39" t="s">
        <v>1845</v>
      </c>
      <c r="E295" s="39" t="s">
        <v>1815</v>
      </c>
      <c r="F295" s="39">
        <v>6</v>
      </c>
      <c r="G295" s="36" t="s">
        <v>1557</v>
      </c>
      <c r="H295" s="36" t="s">
        <v>1108</v>
      </c>
      <c r="I295" s="39" t="s">
        <v>1137</v>
      </c>
      <c r="J295" s="34" t="s">
        <v>1109</v>
      </c>
      <c r="K295" s="39">
        <v>5800</v>
      </c>
      <c r="L295" s="39">
        <v>3300</v>
      </c>
      <c r="M295" s="39">
        <v>7500</v>
      </c>
      <c r="N295" s="39"/>
      <c r="O295" s="39">
        <v>700</v>
      </c>
      <c r="P295" s="39"/>
      <c r="Q295" s="34">
        <f t="shared" si="12"/>
        <v>17300</v>
      </c>
      <c r="R295" s="34">
        <f t="shared" si="13"/>
        <v>34600</v>
      </c>
      <c r="S295" s="34">
        <f t="shared" si="14"/>
        <v>51900</v>
      </c>
      <c r="T295" s="37">
        <v>1</v>
      </c>
      <c r="U295" s="34" t="s">
        <v>168</v>
      </c>
      <c r="V295" s="34">
        <v>1000</v>
      </c>
      <c r="W295" s="34">
        <v>1</v>
      </c>
      <c r="X295" s="37">
        <v>1</v>
      </c>
      <c r="Y295" s="37" t="s">
        <v>1114</v>
      </c>
      <c r="Z295" s="34"/>
      <c r="AA295" s="34"/>
      <c r="AB295" s="37"/>
      <c r="AC295" s="34"/>
      <c r="AD295" s="37">
        <v>3</v>
      </c>
      <c r="AE295" s="34"/>
      <c r="AF295" s="34">
        <v>3</v>
      </c>
      <c r="AG295" s="37" t="s">
        <v>1846</v>
      </c>
      <c r="AH295" s="34">
        <v>1200</v>
      </c>
    </row>
    <row r="296" spans="1:34" ht="229.5" x14ac:dyDescent="0.25">
      <c r="A296" s="34"/>
      <c r="B296" s="34">
        <v>285</v>
      </c>
      <c r="C296" s="34" t="s">
        <v>1847</v>
      </c>
      <c r="D296" s="39" t="s">
        <v>1840</v>
      </c>
      <c r="E296" s="39" t="s">
        <v>1556</v>
      </c>
      <c r="F296" s="39">
        <v>6</v>
      </c>
      <c r="G296" s="36" t="s">
        <v>1557</v>
      </c>
      <c r="H296" s="36"/>
      <c r="I296" s="39" t="s">
        <v>1137</v>
      </c>
      <c r="J296" s="34" t="s">
        <v>1109</v>
      </c>
      <c r="K296" s="39"/>
      <c r="L296" s="39">
        <v>1100</v>
      </c>
      <c r="M296" s="39"/>
      <c r="N296" s="39"/>
      <c r="O296" s="39"/>
      <c r="P296" s="39"/>
      <c r="Q296" s="34">
        <f t="shared" si="12"/>
        <v>1100</v>
      </c>
      <c r="R296" s="34">
        <f t="shared" si="13"/>
        <v>2200</v>
      </c>
      <c r="S296" s="34">
        <f t="shared" si="14"/>
        <v>3300</v>
      </c>
      <c r="T296" s="37"/>
      <c r="U296" s="34"/>
      <c r="V296" s="34"/>
      <c r="W296" s="34"/>
      <c r="X296" s="37"/>
      <c r="Y296" s="37"/>
      <c r="Z296" s="34"/>
      <c r="AA296" s="34"/>
      <c r="AB296" s="37"/>
      <c r="AC296" s="34"/>
      <c r="AD296" s="37"/>
      <c r="AE296" s="34"/>
      <c r="AF296" s="34">
        <v>1</v>
      </c>
      <c r="AG296" s="37">
        <v>250</v>
      </c>
      <c r="AH296" s="34">
        <v>250</v>
      </c>
    </row>
    <row r="297" spans="1:34" ht="229.5" x14ac:dyDescent="0.25">
      <c r="A297" s="34"/>
      <c r="B297" s="34">
        <v>286</v>
      </c>
      <c r="C297" s="34" t="s">
        <v>1848</v>
      </c>
      <c r="D297" s="39" t="s">
        <v>1849</v>
      </c>
      <c r="E297" s="39" t="s">
        <v>1556</v>
      </c>
      <c r="F297" s="39">
        <v>6</v>
      </c>
      <c r="G297" s="36" t="s">
        <v>1557</v>
      </c>
      <c r="H297" s="36" t="s">
        <v>1123</v>
      </c>
      <c r="I297" s="39" t="s">
        <v>1137</v>
      </c>
      <c r="J297" s="34" t="s">
        <v>1109</v>
      </c>
      <c r="K297" s="39">
        <v>4200</v>
      </c>
      <c r="L297" s="39">
        <v>1100</v>
      </c>
      <c r="M297" s="39">
        <v>5000</v>
      </c>
      <c r="N297" s="39"/>
      <c r="O297" s="39">
        <v>3000</v>
      </c>
      <c r="P297" s="39"/>
      <c r="Q297" s="34">
        <f t="shared" si="12"/>
        <v>13300</v>
      </c>
      <c r="R297" s="34">
        <f t="shared" si="13"/>
        <v>26600</v>
      </c>
      <c r="S297" s="34">
        <f t="shared" si="14"/>
        <v>39900</v>
      </c>
      <c r="T297" s="37">
        <v>1</v>
      </c>
      <c r="U297" s="34" t="s">
        <v>1069</v>
      </c>
      <c r="V297" s="34">
        <v>400</v>
      </c>
      <c r="W297" s="34">
        <v>1</v>
      </c>
      <c r="X297" s="37">
        <v>1</v>
      </c>
      <c r="Y297" s="37" t="s">
        <v>1196</v>
      </c>
      <c r="Z297" s="34"/>
      <c r="AA297" s="34"/>
      <c r="AB297" s="37"/>
      <c r="AC297" s="34"/>
      <c r="AD297" s="37">
        <v>2</v>
      </c>
      <c r="AE297" s="34"/>
      <c r="AF297" s="34">
        <v>1</v>
      </c>
      <c r="AG297" s="37">
        <v>180</v>
      </c>
      <c r="AH297" s="34">
        <v>180</v>
      </c>
    </row>
    <row r="298" spans="1:34" ht="255" x14ac:dyDescent="0.25">
      <c r="A298" s="34"/>
      <c r="B298" s="34">
        <v>287</v>
      </c>
      <c r="C298" s="34" t="s">
        <v>1850</v>
      </c>
      <c r="D298" s="39" t="s">
        <v>1840</v>
      </c>
      <c r="E298" s="39" t="s">
        <v>1556</v>
      </c>
      <c r="F298" s="39">
        <v>6</v>
      </c>
      <c r="G298" s="36" t="s">
        <v>1557</v>
      </c>
      <c r="H298" s="36" t="s">
        <v>1108</v>
      </c>
      <c r="I298" s="39" t="s">
        <v>1137</v>
      </c>
      <c r="J298" s="34" t="s">
        <v>1109</v>
      </c>
      <c r="K298" s="39">
        <v>4200</v>
      </c>
      <c r="L298" s="39">
        <v>1100</v>
      </c>
      <c r="M298" s="39">
        <v>5000</v>
      </c>
      <c r="N298" s="39"/>
      <c r="O298" s="39">
        <v>3000</v>
      </c>
      <c r="P298" s="39"/>
      <c r="Q298" s="34">
        <f t="shared" si="12"/>
        <v>13300</v>
      </c>
      <c r="R298" s="34">
        <f t="shared" si="13"/>
        <v>26600</v>
      </c>
      <c r="S298" s="34">
        <f t="shared" si="14"/>
        <v>39900</v>
      </c>
      <c r="T298" s="37">
        <v>1</v>
      </c>
      <c r="U298" s="34" t="s">
        <v>27</v>
      </c>
      <c r="V298" s="34">
        <v>500</v>
      </c>
      <c r="W298" s="34">
        <v>1</v>
      </c>
      <c r="X298" s="37">
        <v>1</v>
      </c>
      <c r="Y298" s="37" t="s">
        <v>1181</v>
      </c>
      <c r="Z298" s="34"/>
      <c r="AA298" s="34"/>
      <c r="AB298" s="37"/>
      <c r="AC298" s="34"/>
      <c r="AD298" s="37">
        <v>2</v>
      </c>
      <c r="AE298" s="34"/>
      <c r="AF298" s="34">
        <v>1</v>
      </c>
      <c r="AG298" s="37">
        <v>125</v>
      </c>
      <c r="AH298" s="34">
        <v>125</v>
      </c>
    </row>
    <row r="299" spans="1:34" ht="153" x14ac:dyDescent="0.25">
      <c r="A299" s="34"/>
      <c r="B299" s="34">
        <v>288</v>
      </c>
      <c r="C299" s="34" t="s">
        <v>1851</v>
      </c>
      <c r="D299" s="39" t="s">
        <v>1852</v>
      </c>
      <c r="E299" s="39"/>
      <c r="F299" s="39"/>
      <c r="G299" s="36" t="s">
        <v>1557</v>
      </c>
      <c r="H299" s="36" t="s">
        <v>1108</v>
      </c>
      <c r="I299" s="39" t="s">
        <v>1137</v>
      </c>
      <c r="J299" s="34" t="s">
        <v>1109</v>
      </c>
      <c r="K299" s="44">
        <v>4200</v>
      </c>
      <c r="L299" s="39">
        <v>700</v>
      </c>
      <c r="M299" s="39">
        <v>2500</v>
      </c>
      <c r="N299" s="39"/>
      <c r="O299" s="39">
        <v>700</v>
      </c>
      <c r="P299" s="39"/>
      <c r="Q299" s="34">
        <f t="shared" si="12"/>
        <v>8100</v>
      </c>
      <c r="R299" s="34">
        <f t="shared" si="13"/>
        <v>16200</v>
      </c>
      <c r="S299" s="34">
        <f t="shared" si="14"/>
        <v>24300</v>
      </c>
      <c r="T299" s="37">
        <v>1</v>
      </c>
      <c r="U299" s="34" t="s">
        <v>29</v>
      </c>
      <c r="V299" s="34">
        <v>200</v>
      </c>
      <c r="W299" s="34">
        <v>1</v>
      </c>
      <c r="X299" s="37">
        <v>1</v>
      </c>
      <c r="Y299" s="37"/>
      <c r="Z299" s="34"/>
      <c r="AA299" s="34"/>
      <c r="AB299" s="37"/>
      <c r="AC299" s="34"/>
      <c r="AD299" s="37">
        <v>1</v>
      </c>
      <c r="AE299" s="34"/>
      <c r="AF299" s="34">
        <v>1</v>
      </c>
      <c r="AG299" s="37">
        <v>100</v>
      </c>
      <c r="AH299" s="34">
        <v>100</v>
      </c>
    </row>
    <row r="300" spans="1:34" ht="255" x14ac:dyDescent="0.25">
      <c r="A300" s="34"/>
      <c r="B300" s="34">
        <v>289</v>
      </c>
      <c r="C300" s="34" t="s">
        <v>1853</v>
      </c>
      <c r="D300" s="39" t="s">
        <v>1854</v>
      </c>
      <c r="E300" s="39" t="s">
        <v>1815</v>
      </c>
      <c r="F300" s="39">
        <v>6</v>
      </c>
      <c r="G300" s="36" t="s">
        <v>1557</v>
      </c>
      <c r="H300" s="36" t="s">
        <v>1108</v>
      </c>
      <c r="I300" s="39" t="s">
        <v>1137</v>
      </c>
      <c r="J300" s="34" t="s">
        <v>1109</v>
      </c>
      <c r="K300" s="39">
        <v>4200</v>
      </c>
      <c r="L300" s="39">
        <v>1100</v>
      </c>
      <c r="M300" s="39">
        <v>2500</v>
      </c>
      <c r="N300" s="39"/>
      <c r="O300" s="39">
        <v>3000</v>
      </c>
      <c r="P300" s="39"/>
      <c r="Q300" s="34">
        <f t="shared" si="12"/>
        <v>10800</v>
      </c>
      <c r="R300" s="34">
        <f t="shared" si="13"/>
        <v>21600</v>
      </c>
      <c r="S300" s="34">
        <f t="shared" si="14"/>
        <v>32400</v>
      </c>
      <c r="T300" s="37">
        <v>1</v>
      </c>
      <c r="U300" s="34" t="s">
        <v>27</v>
      </c>
      <c r="V300" s="34">
        <v>500</v>
      </c>
      <c r="W300" s="34">
        <v>1</v>
      </c>
      <c r="X300" s="37">
        <v>1</v>
      </c>
      <c r="Y300" s="37" t="s">
        <v>1181</v>
      </c>
      <c r="Z300" s="34"/>
      <c r="AA300" s="34"/>
      <c r="AB300" s="37"/>
      <c r="AC300" s="34"/>
      <c r="AD300" s="37">
        <v>1</v>
      </c>
      <c r="AE300" s="34"/>
      <c r="AF300" s="34">
        <v>1</v>
      </c>
      <c r="AG300" s="37">
        <v>360</v>
      </c>
      <c r="AH300" s="34">
        <v>360</v>
      </c>
    </row>
    <row r="301" spans="1:34" ht="242.25" x14ac:dyDescent="0.25">
      <c r="A301" s="34"/>
      <c r="B301" s="34">
        <v>290</v>
      </c>
      <c r="C301" s="34" t="s">
        <v>1855</v>
      </c>
      <c r="D301" s="39" t="s">
        <v>1840</v>
      </c>
      <c r="E301" s="39" t="s">
        <v>1556</v>
      </c>
      <c r="F301" s="39">
        <v>6</v>
      </c>
      <c r="G301" s="36" t="s">
        <v>1557</v>
      </c>
      <c r="H301" s="36" t="s">
        <v>408</v>
      </c>
      <c r="I301" s="39" t="s">
        <v>1137</v>
      </c>
      <c r="J301" s="34" t="s">
        <v>1109</v>
      </c>
      <c r="K301" s="39"/>
      <c r="L301" s="39">
        <v>1700</v>
      </c>
      <c r="M301" s="39"/>
      <c r="N301" s="39"/>
      <c r="O301" s="39"/>
      <c r="P301" s="39"/>
      <c r="Q301" s="34">
        <f t="shared" si="12"/>
        <v>1700</v>
      </c>
      <c r="R301" s="34">
        <f t="shared" si="13"/>
        <v>3400</v>
      </c>
      <c r="S301" s="34">
        <f t="shared" si="14"/>
        <v>5100</v>
      </c>
      <c r="T301" s="37"/>
      <c r="U301" s="34"/>
      <c r="V301" s="34"/>
      <c r="W301" s="34"/>
      <c r="X301" s="37"/>
      <c r="Y301" s="37"/>
      <c r="Z301" s="34"/>
      <c r="AA301" s="34"/>
      <c r="AB301" s="37"/>
      <c r="AC301" s="34"/>
      <c r="AD301" s="37"/>
      <c r="AE301" s="34"/>
      <c r="AF301" s="34">
        <v>1</v>
      </c>
      <c r="AG301" s="37">
        <v>82.5</v>
      </c>
      <c r="AH301" s="34">
        <v>82.5</v>
      </c>
    </row>
    <row r="302" spans="1:34" ht="191.25" x14ac:dyDescent="0.25">
      <c r="A302" s="34"/>
      <c r="B302" s="34">
        <v>291</v>
      </c>
      <c r="C302" s="34" t="s">
        <v>1856</v>
      </c>
      <c r="D302" s="39" t="s">
        <v>1857</v>
      </c>
      <c r="E302" s="39" t="s">
        <v>1764</v>
      </c>
      <c r="F302" s="39">
        <v>6</v>
      </c>
      <c r="G302" s="39" t="s">
        <v>1557</v>
      </c>
      <c r="H302" s="39" t="s">
        <v>1108</v>
      </c>
      <c r="I302" s="39"/>
      <c r="J302" s="34" t="s">
        <v>1109</v>
      </c>
      <c r="K302" s="39"/>
      <c r="L302" s="39"/>
      <c r="M302" s="39">
        <v>5000</v>
      </c>
      <c r="N302" s="39"/>
      <c r="O302" s="39">
        <v>3000</v>
      </c>
      <c r="P302" s="39"/>
      <c r="Q302" s="34">
        <f t="shared" si="12"/>
        <v>8000</v>
      </c>
      <c r="R302" s="34">
        <f t="shared" si="13"/>
        <v>16000</v>
      </c>
      <c r="S302" s="34">
        <f t="shared" si="14"/>
        <v>24000</v>
      </c>
      <c r="T302" s="37"/>
      <c r="U302" s="34"/>
      <c r="V302" s="34"/>
      <c r="W302" s="34">
        <v>1</v>
      </c>
      <c r="X302" s="37">
        <v>1</v>
      </c>
      <c r="Y302" s="37" t="s">
        <v>1181</v>
      </c>
      <c r="Z302" s="34"/>
      <c r="AA302" s="34"/>
      <c r="AB302" s="37"/>
      <c r="AC302" s="34"/>
      <c r="AD302" s="37">
        <v>2</v>
      </c>
      <c r="AE302" s="34"/>
      <c r="AF302" s="34"/>
      <c r="AG302" s="37"/>
      <c r="AH302" s="34"/>
    </row>
    <row r="303" spans="1:34" ht="216.75" x14ac:dyDescent="0.25">
      <c r="A303" s="34"/>
      <c r="B303" s="34" t="s">
        <v>1858</v>
      </c>
      <c r="C303" s="34" t="s">
        <v>1859</v>
      </c>
      <c r="D303" s="39" t="s">
        <v>1857</v>
      </c>
      <c r="E303" s="39" t="s">
        <v>1764</v>
      </c>
      <c r="F303" s="39">
        <v>6</v>
      </c>
      <c r="G303" s="39" t="s">
        <v>1557</v>
      </c>
      <c r="H303" s="39" t="s">
        <v>408</v>
      </c>
      <c r="I303" s="39" t="s">
        <v>1137</v>
      </c>
      <c r="J303" s="34" t="s">
        <v>1109</v>
      </c>
      <c r="K303" s="39"/>
      <c r="L303" s="39">
        <v>700</v>
      </c>
      <c r="M303" s="39"/>
      <c r="N303" s="39"/>
      <c r="O303" s="39"/>
      <c r="P303" s="39"/>
      <c r="Q303" s="34">
        <f t="shared" si="12"/>
        <v>700</v>
      </c>
      <c r="R303" s="34">
        <f t="shared" si="13"/>
        <v>1400</v>
      </c>
      <c r="S303" s="34">
        <f t="shared" si="14"/>
        <v>2100</v>
      </c>
      <c r="T303" s="37"/>
      <c r="U303" s="34"/>
      <c r="V303" s="34"/>
      <c r="W303" s="34"/>
      <c r="X303" s="37"/>
      <c r="Y303" s="37"/>
      <c r="Z303" s="34"/>
      <c r="AA303" s="34"/>
      <c r="AB303" s="37"/>
      <c r="AC303" s="34"/>
      <c r="AD303" s="37"/>
      <c r="AE303" s="34"/>
      <c r="AF303" s="34">
        <v>1</v>
      </c>
      <c r="AG303" s="37">
        <v>25</v>
      </c>
      <c r="AH303" s="34">
        <v>25</v>
      </c>
    </row>
    <row r="304" spans="1:34" ht="229.5" x14ac:dyDescent="0.25">
      <c r="A304" s="34"/>
      <c r="B304" s="34" t="s">
        <v>1860</v>
      </c>
      <c r="C304" s="34" t="s">
        <v>1861</v>
      </c>
      <c r="D304" s="39" t="s">
        <v>1857</v>
      </c>
      <c r="E304" s="39" t="s">
        <v>1764</v>
      </c>
      <c r="F304" s="39">
        <v>6</v>
      </c>
      <c r="G304" s="39" t="s">
        <v>1557</v>
      </c>
      <c r="H304" s="39" t="s">
        <v>408</v>
      </c>
      <c r="I304" s="39"/>
      <c r="J304" s="34" t="s">
        <v>1109</v>
      </c>
      <c r="K304" s="39"/>
      <c r="L304" s="39">
        <v>700</v>
      </c>
      <c r="M304" s="39"/>
      <c r="N304" s="39"/>
      <c r="O304" s="39"/>
      <c r="P304" s="39"/>
      <c r="Q304" s="34">
        <f t="shared" si="12"/>
        <v>700</v>
      </c>
      <c r="R304" s="34">
        <f t="shared" si="13"/>
        <v>1400</v>
      </c>
      <c r="S304" s="34">
        <f t="shared" si="14"/>
        <v>2100</v>
      </c>
      <c r="T304" s="37"/>
      <c r="U304" s="34"/>
      <c r="V304" s="34"/>
      <c r="W304" s="34"/>
      <c r="X304" s="37"/>
      <c r="Y304" s="37"/>
      <c r="Z304" s="34"/>
      <c r="AA304" s="34"/>
      <c r="AB304" s="37"/>
      <c r="AC304" s="34"/>
      <c r="AD304" s="37"/>
      <c r="AE304" s="34"/>
      <c r="AF304" s="34">
        <v>1</v>
      </c>
      <c r="AG304" s="37">
        <v>25</v>
      </c>
      <c r="AH304" s="34">
        <v>25</v>
      </c>
    </row>
    <row r="305" spans="1:34" ht="216.75" x14ac:dyDescent="0.25">
      <c r="A305" s="34"/>
      <c r="B305" s="34">
        <v>292</v>
      </c>
      <c r="C305" s="34" t="s">
        <v>1862</v>
      </c>
      <c r="D305" s="39" t="s">
        <v>1857</v>
      </c>
      <c r="E305" s="39" t="s">
        <v>1764</v>
      </c>
      <c r="F305" s="39">
        <v>6</v>
      </c>
      <c r="G305" s="36" t="s">
        <v>1557</v>
      </c>
      <c r="H305" s="36" t="s">
        <v>408</v>
      </c>
      <c r="I305" s="39"/>
      <c r="J305" s="34" t="s">
        <v>1109</v>
      </c>
      <c r="K305" s="39">
        <v>4200</v>
      </c>
      <c r="L305" s="39">
        <v>2200</v>
      </c>
      <c r="M305" s="39"/>
      <c r="N305" s="39"/>
      <c r="O305" s="39"/>
      <c r="P305" s="39"/>
      <c r="Q305" s="34">
        <f t="shared" si="12"/>
        <v>6400</v>
      </c>
      <c r="R305" s="34">
        <f t="shared" si="13"/>
        <v>12800</v>
      </c>
      <c r="S305" s="34">
        <f t="shared" si="14"/>
        <v>19200</v>
      </c>
      <c r="T305" s="37">
        <v>1</v>
      </c>
      <c r="U305" s="34" t="s">
        <v>33</v>
      </c>
      <c r="V305" s="34">
        <v>315</v>
      </c>
      <c r="W305" s="34"/>
      <c r="X305" s="37"/>
      <c r="Y305" s="37"/>
      <c r="Z305" s="34"/>
      <c r="AA305" s="34"/>
      <c r="AB305" s="37"/>
      <c r="AC305" s="34"/>
      <c r="AD305" s="37"/>
      <c r="AE305" s="34"/>
      <c r="AF305" s="34">
        <v>2</v>
      </c>
      <c r="AG305" s="37" t="s">
        <v>1072</v>
      </c>
      <c r="AH305" s="34">
        <v>400</v>
      </c>
    </row>
    <row r="306" spans="1:34" ht="216.75" x14ac:dyDescent="0.25">
      <c r="A306" s="34"/>
      <c r="B306" s="34">
        <v>293</v>
      </c>
      <c r="C306" s="34" t="s">
        <v>1863</v>
      </c>
      <c r="D306" s="39" t="s">
        <v>1864</v>
      </c>
      <c r="E306" s="39" t="s">
        <v>1764</v>
      </c>
      <c r="F306" s="39">
        <v>6</v>
      </c>
      <c r="G306" s="36" t="s">
        <v>1557</v>
      </c>
      <c r="H306" s="36" t="s">
        <v>1108</v>
      </c>
      <c r="I306" s="39" t="s">
        <v>1137</v>
      </c>
      <c r="J306" s="34" t="s">
        <v>1109</v>
      </c>
      <c r="K306" s="39">
        <v>4200</v>
      </c>
      <c r="L306" s="39">
        <v>1100</v>
      </c>
      <c r="M306" s="39">
        <v>5000</v>
      </c>
      <c r="N306" s="39"/>
      <c r="O306" s="39">
        <v>3000</v>
      </c>
      <c r="P306" s="39"/>
      <c r="Q306" s="34">
        <f t="shared" si="12"/>
        <v>13300</v>
      </c>
      <c r="R306" s="34">
        <f t="shared" si="13"/>
        <v>26600</v>
      </c>
      <c r="S306" s="34">
        <f t="shared" si="14"/>
        <v>39900</v>
      </c>
      <c r="T306" s="37">
        <v>1</v>
      </c>
      <c r="U306" s="34" t="s">
        <v>1069</v>
      </c>
      <c r="V306" s="34">
        <v>400</v>
      </c>
      <c r="W306" s="34">
        <v>1</v>
      </c>
      <c r="X306" s="37">
        <v>1</v>
      </c>
      <c r="Y306" s="37" t="s">
        <v>1176</v>
      </c>
      <c r="Z306" s="34"/>
      <c r="AA306" s="34"/>
      <c r="AB306" s="37"/>
      <c r="AC306" s="34"/>
      <c r="AD306" s="37">
        <v>2</v>
      </c>
      <c r="AE306" s="34"/>
      <c r="AF306" s="34">
        <v>1</v>
      </c>
      <c r="AG306" s="37" t="s">
        <v>29</v>
      </c>
      <c r="AH306" s="34">
        <v>200</v>
      </c>
    </row>
    <row r="307" spans="1:34" ht="242.25" x14ac:dyDescent="0.25">
      <c r="A307" s="34"/>
      <c r="B307" s="34">
        <v>294</v>
      </c>
      <c r="C307" s="34" t="s">
        <v>1865</v>
      </c>
      <c r="D307" s="39" t="s">
        <v>1866</v>
      </c>
      <c r="E307" s="39"/>
      <c r="F307" s="39"/>
      <c r="G307" s="39" t="s">
        <v>1557</v>
      </c>
      <c r="H307" s="39" t="s">
        <v>1108</v>
      </c>
      <c r="I307" s="39">
        <v>2</v>
      </c>
      <c r="J307" s="34" t="s">
        <v>1109</v>
      </c>
      <c r="K307" s="39"/>
      <c r="L307" s="39"/>
      <c r="M307" s="39">
        <v>5000</v>
      </c>
      <c r="N307" s="39"/>
      <c r="O307" s="39">
        <v>700</v>
      </c>
      <c r="P307" s="39"/>
      <c r="Q307" s="34">
        <f t="shared" si="12"/>
        <v>5700</v>
      </c>
      <c r="R307" s="34">
        <f t="shared" si="13"/>
        <v>11400</v>
      </c>
      <c r="S307" s="34">
        <f t="shared" si="14"/>
        <v>17100</v>
      </c>
      <c r="T307" s="37"/>
      <c r="U307" s="34"/>
      <c r="V307" s="34"/>
      <c r="W307" s="34">
        <v>1</v>
      </c>
      <c r="X307" s="37">
        <v>1</v>
      </c>
      <c r="Y307" s="37" t="s">
        <v>1172</v>
      </c>
      <c r="Z307" s="34"/>
      <c r="AA307" s="34"/>
      <c r="AB307" s="37"/>
      <c r="AC307" s="34"/>
      <c r="AD307" s="37">
        <v>2</v>
      </c>
      <c r="AE307" s="34"/>
      <c r="AF307" s="34"/>
      <c r="AG307" s="37"/>
      <c r="AH307" s="34"/>
    </row>
    <row r="308" spans="1:34" ht="191.25" x14ac:dyDescent="0.25">
      <c r="A308" s="34"/>
      <c r="B308" s="34">
        <v>295</v>
      </c>
      <c r="C308" s="34" t="s">
        <v>1867</v>
      </c>
      <c r="D308" s="36" t="s">
        <v>1868</v>
      </c>
      <c r="E308" s="36"/>
      <c r="F308" s="36"/>
      <c r="G308" s="36" t="s">
        <v>1090</v>
      </c>
      <c r="H308" s="36"/>
      <c r="I308" s="36">
        <v>10</v>
      </c>
      <c r="J308" s="34" t="s">
        <v>1113</v>
      </c>
      <c r="K308" s="36">
        <v>8400</v>
      </c>
      <c r="L308" s="36">
        <f>6600+1400</f>
        <v>8000</v>
      </c>
      <c r="M308" s="36">
        <f>5*2500</f>
        <v>12500</v>
      </c>
      <c r="N308" s="36"/>
      <c r="O308" s="36"/>
      <c r="P308" s="39"/>
      <c r="Q308" s="34">
        <f t="shared" si="12"/>
        <v>28900</v>
      </c>
      <c r="R308" s="34">
        <f>Q308*2</f>
        <v>57800</v>
      </c>
      <c r="S308" s="34">
        <f>Q308*3</f>
        <v>86700</v>
      </c>
      <c r="T308" s="37">
        <v>2</v>
      </c>
      <c r="U308" s="34" t="s">
        <v>169</v>
      </c>
      <c r="V308" s="34">
        <v>1000</v>
      </c>
      <c r="W308" s="34" t="s">
        <v>1065</v>
      </c>
      <c r="X308" s="37"/>
      <c r="Y308" s="37"/>
      <c r="Z308" s="34"/>
      <c r="AA308" s="34"/>
      <c r="AB308" s="37"/>
      <c r="AC308" s="34"/>
      <c r="AD308" s="37">
        <v>5</v>
      </c>
      <c r="AE308" s="34"/>
      <c r="AF308" s="34">
        <v>8</v>
      </c>
      <c r="AG308" s="37" t="s">
        <v>1869</v>
      </c>
      <c r="AH308" s="34">
        <f>1200+125+82.5+50</f>
        <v>1457.5</v>
      </c>
    </row>
    <row r="309" spans="1:34" ht="293.25" x14ac:dyDescent="0.25">
      <c r="A309" s="34"/>
      <c r="B309" s="34">
        <v>296</v>
      </c>
      <c r="C309" s="34" t="s">
        <v>1870</v>
      </c>
      <c r="D309" s="36" t="s">
        <v>1871</v>
      </c>
      <c r="E309" s="36" t="s">
        <v>1316</v>
      </c>
      <c r="F309" s="36">
        <v>6</v>
      </c>
      <c r="G309" s="36" t="s">
        <v>1086</v>
      </c>
      <c r="H309" s="36" t="s">
        <v>1108</v>
      </c>
      <c r="I309" s="36" t="s">
        <v>1137</v>
      </c>
      <c r="J309" s="34" t="s">
        <v>1113</v>
      </c>
      <c r="K309" s="39">
        <v>5800</v>
      </c>
      <c r="L309" s="36">
        <v>1100</v>
      </c>
      <c r="M309" s="36">
        <v>5000</v>
      </c>
      <c r="N309" s="36"/>
      <c r="O309" s="36">
        <v>700</v>
      </c>
      <c r="P309" s="36"/>
      <c r="Q309" s="34">
        <f t="shared" si="12"/>
        <v>12600</v>
      </c>
      <c r="R309" s="34">
        <f t="shared" si="13"/>
        <v>25200</v>
      </c>
      <c r="S309" s="34">
        <f t="shared" si="14"/>
        <v>37800</v>
      </c>
      <c r="T309" s="37">
        <v>1</v>
      </c>
      <c r="U309" s="34" t="s">
        <v>295</v>
      </c>
      <c r="V309" s="34">
        <v>750</v>
      </c>
      <c r="W309" s="34">
        <v>1</v>
      </c>
      <c r="X309" s="37">
        <v>1</v>
      </c>
      <c r="Y309" s="37" t="s">
        <v>1172</v>
      </c>
      <c r="Z309" s="34"/>
      <c r="AA309" s="34"/>
      <c r="AB309" s="37"/>
      <c r="AC309" s="34"/>
      <c r="AD309" s="37">
        <v>2</v>
      </c>
      <c r="AE309" s="34"/>
      <c r="AF309" s="34">
        <v>1</v>
      </c>
      <c r="AG309" s="37" t="s">
        <v>27</v>
      </c>
      <c r="AH309" s="34">
        <v>500</v>
      </c>
    </row>
    <row r="310" spans="1:34" ht="153" x14ac:dyDescent="0.25">
      <c r="A310" s="34"/>
      <c r="B310" s="34">
        <v>297</v>
      </c>
      <c r="C310" s="34" t="s">
        <v>1872</v>
      </c>
      <c r="D310" s="36" t="s">
        <v>1873</v>
      </c>
      <c r="E310" s="36" t="s">
        <v>1874</v>
      </c>
      <c r="F310" s="36">
        <v>6</v>
      </c>
      <c r="G310" s="36" t="s">
        <v>1085</v>
      </c>
      <c r="H310" s="36" t="s">
        <v>1123</v>
      </c>
      <c r="I310" s="36" t="s">
        <v>1137</v>
      </c>
      <c r="J310" s="34" t="s">
        <v>1113</v>
      </c>
      <c r="K310" s="39">
        <v>4200</v>
      </c>
      <c r="L310" s="36">
        <v>1100</v>
      </c>
      <c r="M310" s="36">
        <v>7500</v>
      </c>
      <c r="N310" s="36"/>
      <c r="O310" s="36">
        <v>3000</v>
      </c>
      <c r="P310" s="36"/>
      <c r="Q310" s="34">
        <f t="shared" si="12"/>
        <v>15800</v>
      </c>
      <c r="R310" s="34">
        <f t="shared" si="13"/>
        <v>31600</v>
      </c>
      <c r="S310" s="34">
        <f t="shared" si="14"/>
        <v>47400</v>
      </c>
      <c r="T310" s="37">
        <v>1</v>
      </c>
      <c r="U310" s="34" t="s">
        <v>27</v>
      </c>
      <c r="V310" s="34">
        <v>500</v>
      </c>
      <c r="W310" s="34">
        <v>1</v>
      </c>
      <c r="X310" s="37">
        <v>3</v>
      </c>
      <c r="Y310" s="37" t="s">
        <v>1875</v>
      </c>
      <c r="Z310" s="34"/>
      <c r="AA310" s="34"/>
      <c r="AB310" s="37"/>
      <c r="AC310" s="34"/>
      <c r="AD310" s="37">
        <v>3</v>
      </c>
      <c r="AE310" s="34"/>
      <c r="AF310" s="34">
        <v>1</v>
      </c>
      <c r="AG310" s="37" t="s">
        <v>126</v>
      </c>
      <c r="AH310" s="34">
        <v>160</v>
      </c>
    </row>
    <row r="311" spans="1:34" ht="153" x14ac:dyDescent="0.25">
      <c r="A311" s="34"/>
      <c r="B311" s="34">
        <v>298</v>
      </c>
      <c r="C311" s="34" t="s">
        <v>1876</v>
      </c>
      <c r="D311" s="36" t="s">
        <v>1877</v>
      </c>
      <c r="E311" s="36" t="s">
        <v>1874</v>
      </c>
      <c r="F311" s="36">
        <v>6</v>
      </c>
      <c r="G311" s="36" t="s">
        <v>1087</v>
      </c>
      <c r="H311" s="36" t="s">
        <v>1123</v>
      </c>
      <c r="I311" s="36" t="s">
        <v>1137</v>
      </c>
      <c r="J311" s="34" t="s">
        <v>1113</v>
      </c>
      <c r="K311" s="39">
        <v>12000</v>
      </c>
      <c r="L311" s="36">
        <v>3300</v>
      </c>
      <c r="M311" s="36">
        <v>12500</v>
      </c>
      <c r="N311" s="36"/>
      <c r="O311" s="36">
        <v>3000</v>
      </c>
      <c r="P311" s="36"/>
      <c r="Q311" s="34">
        <f t="shared" si="12"/>
        <v>30800</v>
      </c>
      <c r="R311" s="34">
        <f t="shared" si="13"/>
        <v>61600</v>
      </c>
      <c r="S311" s="34">
        <f t="shared" si="14"/>
        <v>92400</v>
      </c>
      <c r="T311" s="37">
        <v>1</v>
      </c>
      <c r="U311" s="34" t="s">
        <v>166</v>
      </c>
      <c r="V311" s="34">
        <v>1250</v>
      </c>
      <c r="W311" s="34">
        <v>1</v>
      </c>
      <c r="X311" s="37">
        <v>1</v>
      </c>
      <c r="Y311" s="37" t="s">
        <v>1878</v>
      </c>
      <c r="Z311" s="34"/>
      <c r="AA311" s="34"/>
      <c r="AB311" s="37"/>
      <c r="AC311" s="34"/>
      <c r="AD311" s="37">
        <v>5</v>
      </c>
      <c r="AE311" s="34"/>
      <c r="AF311" s="34">
        <v>3</v>
      </c>
      <c r="AG311" s="37" t="s">
        <v>715</v>
      </c>
      <c r="AH311" s="34">
        <v>1500</v>
      </c>
    </row>
    <row r="312" spans="1:34" ht="191.25" x14ac:dyDescent="0.25">
      <c r="A312" s="34"/>
      <c r="B312" s="34">
        <v>299</v>
      </c>
      <c r="C312" s="34" t="s">
        <v>1879</v>
      </c>
      <c r="D312" s="36" t="s">
        <v>1880</v>
      </c>
      <c r="E312" s="36" t="s">
        <v>1874</v>
      </c>
      <c r="F312" s="36">
        <v>6</v>
      </c>
      <c r="G312" s="36" t="s">
        <v>1087</v>
      </c>
      <c r="H312" s="36" t="s">
        <v>1108</v>
      </c>
      <c r="I312" s="36" t="s">
        <v>1137</v>
      </c>
      <c r="J312" s="34" t="s">
        <v>1113</v>
      </c>
      <c r="K312" s="39">
        <v>12000</v>
      </c>
      <c r="L312" s="36">
        <v>3300</v>
      </c>
      <c r="M312" s="39">
        <f>13*2500</f>
        <v>32500</v>
      </c>
      <c r="N312" s="39"/>
      <c r="O312" s="39">
        <f>5*3000+700</f>
        <v>15700</v>
      </c>
      <c r="P312" s="39"/>
      <c r="Q312" s="34">
        <f t="shared" si="12"/>
        <v>63500</v>
      </c>
      <c r="R312" s="34">
        <f t="shared" si="13"/>
        <v>127000</v>
      </c>
      <c r="S312" s="34">
        <f t="shared" si="14"/>
        <v>190500</v>
      </c>
      <c r="T312" s="37">
        <v>1</v>
      </c>
      <c r="U312" s="34" t="s">
        <v>42</v>
      </c>
      <c r="V312" s="34">
        <v>1600</v>
      </c>
      <c r="W312" s="34">
        <v>1</v>
      </c>
      <c r="X312" s="37">
        <v>6</v>
      </c>
      <c r="Y312" s="37" t="s">
        <v>1881</v>
      </c>
      <c r="Z312" s="34"/>
      <c r="AA312" s="34"/>
      <c r="AB312" s="37"/>
      <c r="AC312" s="34"/>
      <c r="AD312" s="37">
        <v>13</v>
      </c>
      <c r="AE312" s="34"/>
      <c r="AF312" s="34">
        <v>3</v>
      </c>
      <c r="AG312" s="37" t="s">
        <v>1882</v>
      </c>
      <c r="AH312" s="34">
        <v>900</v>
      </c>
    </row>
    <row r="313" spans="1:34" ht="191.25" x14ac:dyDescent="0.25">
      <c r="A313" s="34"/>
      <c r="B313" s="34">
        <v>300</v>
      </c>
      <c r="C313" s="34" t="s">
        <v>1883</v>
      </c>
      <c r="D313" s="36" t="s">
        <v>1884</v>
      </c>
      <c r="E313" s="36" t="s">
        <v>1874</v>
      </c>
      <c r="F313" s="36">
        <v>6</v>
      </c>
      <c r="G313" s="36" t="s">
        <v>1087</v>
      </c>
      <c r="H313" s="36" t="s">
        <v>408</v>
      </c>
      <c r="I313" s="36" t="s">
        <v>1137</v>
      </c>
      <c r="J313" s="34" t="s">
        <v>1113</v>
      </c>
      <c r="K313" s="39">
        <v>27800</v>
      </c>
      <c r="L313" s="36">
        <v>6600</v>
      </c>
      <c r="M313" s="39">
        <v>2500</v>
      </c>
      <c r="N313" s="39"/>
      <c r="O313" s="39"/>
      <c r="P313" s="39"/>
      <c r="Q313" s="34">
        <f t="shared" si="12"/>
        <v>36900</v>
      </c>
      <c r="R313" s="34">
        <f t="shared" si="13"/>
        <v>73800</v>
      </c>
      <c r="S313" s="34">
        <f t="shared" si="14"/>
        <v>110700</v>
      </c>
      <c r="T313" s="37">
        <v>1</v>
      </c>
      <c r="U313" s="34" t="s">
        <v>1885</v>
      </c>
      <c r="V313" s="34">
        <v>3900</v>
      </c>
      <c r="W313" s="34"/>
      <c r="X313" s="37"/>
      <c r="Y313" s="37"/>
      <c r="Z313" s="34"/>
      <c r="AA313" s="34"/>
      <c r="AB313" s="37"/>
      <c r="AC313" s="34"/>
      <c r="AD313" s="37">
        <v>1</v>
      </c>
      <c r="AE313" s="34"/>
      <c r="AF313" s="34">
        <v>4</v>
      </c>
      <c r="AG313" s="37" t="s">
        <v>1886</v>
      </c>
      <c r="AH313" s="34">
        <f>1725+750</f>
        <v>2475</v>
      </c>
    </row>
    <row r="314" spans="1:34" ht="191.25" x14ac:dyDescent="0.25">
      <c r="A314" s="34"/>
      <c r="B314" s="34">
        <v>301</v>
      </c>
      <c r="C314" s="34" t="s">
        <v>1887</v>
      </c>
      <c r="D314" s="35" t="s">
        <v>1888</v>
      </c>
      <c r="E314" s="36" t="s">
        <v>1874</v>
      </c>
      <c r="F314" s="36">
        <v>6</v>
      </c>
      <c r="G314" s="35" t="s">
        <v>1085</v>
      </c>
      <c r="H314" s="35" t="s">
        <v>1108</v>
      </c>
      <c r="I314" s="35" t="s">
        <v>1137</v>
      </c>
      <c r="J314" s="34" t="s">
        <v>1113</v>
      </c>
      <c r="K314" s="39">
        <v>5800</v>
      </c>
      <c r="L314" s="36">
        <f>4400+1400</f>
        <v>5800</v>
      </c>
      <c r="M314" s="39">
        <f>9*2500</f>
        <v>22500</v>
      </c>
      <c r="N314" s="39"/>
      <c r="O314" s="39">
        <f>9000+1400</f>
        <v>10400</v>
      </c>
      <c r="P314" s="39"/>
      <c r="Q314" s="34">
        <f t="shared" si="12"/>
        <v>44500</v>
      </c>
      <c r="R314" s="34">
        <f t="shared" si="13"/>
        <v>89000</v>
      </c>
      <c r="S314" s="34">
        <f t="shared" si="14"/>
        <v>133500</v>
      </c>
      <c r="T314" s="37">
        <v>1</v>
      </c>
      <c r="U314" s="34" t="s">
        <v>168</v>
      </c>
      <c r="V314" s="34">
        <v>1000</v>
      </c>
      <c r="W314" s="34">
        <v>1</v>
      </c>
      <c r="X314" s="37">
        <v>5</v>
      </c>
      <c r="Y314" s="37" t="s">
        <v>1889</v>
      </c>
      <c r="Z314" s="34"/>
      <c r="AA314" s="34"/>
      <c r="AB314" s="37"/>
      <c r="AC314" s="34"/>
      <c r="AD314" s="37">
        <v>9</v>
      </c>
      <c r="AE314" s="34"/>
      <c r="AF314" s="34">
        <v>6</v>
      </c>
      <c r="AG314" s="37" t="s">
        <v>1890</v>
      </c>
      <c r="AH314" s="34">
        <f>1000+200+125+50</f>
        <v>1375</v>
      </c>
    </row>
    <row r="315" spans="1:34" ht="204" x14ac:dyDescent="0.25">
      <c r="A315" s="41" t="s">
        <v>1235</v>
      </c>
      <c r="B315" s="41">
        <v>302</v>
      </c>
      <c r="C315" s="34" t="s">
        <v>1891</v>
      </c>
      <c r="D315" s="36" t="s">
        <v>1892</v>
      </c>
      <c r="E315" s="36" t="s">
        <v>1316</v>
      </c>
      <c r="F315" s="36">
        <v>6</v>
      </c>
      <c r="G315" s="36" t="s">
        <v>1086</v>
      </c>
      <c r="H315" s="36" t="s">
        <v>1108</v>
      </c>
      <c r="I315" s="36" t="s">
        <v>1137</v>
      </c>
      <c r="J315" s="34" t="s">
        <v>1113</v>
      </c>
      <c r="K315" s="39">
        <v>12000</v>
      </c>
      <c r="L315" s="39">
        <f>5*2200+4400</f>
        <v>15400</v>
      </c>
      <c r="M315" s="39">
        <f>9*2500</f>
        <v>22500</v>
      </c>
      <c r="N315" s="39"/>
      <c r="O315" s="39">
        <f>3000+2100</f>
        <v>5100</v>
      </c>
      <c r="P315" s="39"/>
      <c r="Q315" s="34">
        <f t="shared" si="12"/>
        <v>55000</v>
      </c>
      <c r="R315" s="34">
        <f t="shared" si="13"/>
        <v>110000</v>
      </c>
      <c r="S315" s="34">
        <f t="shared" si="14"/>
        <v>165000</v>
      </c>
      <c r="T315" s="37">
        <v>1</v>
      </c>
      <c r="U315" s="34" t="s">
        <v>1031</v>
      </c>
      <c r="V315" s="34">
        <v>3000</v>
      </c>
      <c r="W315" s="34">
        <v>1</v>
      </c>
      <c r="X315" s="37">
        <v>4</v>
      </c>
      <c r="Y315" s="37" t="s">
        <v>1893</v>
      </c>
      <c r="Z315" s="34"/>
      <c r="AA315" s="34"/>
      <c r="AB315" s="37"/>
      <c r="AC315" s="34"/>
      <c r="AD315" s="37">
        <v>9</v>
      </c>
      <c r="AE315" s="34"/>
      <c r="AF315" s="34">
        <v>9</v>
      </c>
      <c r="AG315" s="37" t="s">
        <v>1894</v>
      </c>
      <c r="AH315" s="34">
        <f>2*750+600+2*575+500+2*380+180</f>
        <v>4690</v>
      </c>
    </row>
    <row r="316" spans="1:34" ht="306" x14ac:dyDescent="0.25">
      <c r="A316" s="34"/>
      <c r="B316" s="34">
        <v>303</v>
      </c>
      <c r="C316" s="34" t="s">
        <v>1895</v>
      </c>
      <c r="D316" s="35" t="s">
        <v>1896</v>
      </c>
      <c r="E316" s="35" t="s">
        <v>1316</v>
      </c>
      <c r="F316" s="35">
        <v>6</v>
      </c>
      <c r="G316" s="36" t="s">
        <v>1086</v>
      </c>
      <c r="H316" s="36" t="s">
        <v>1108</v>
      </c>
      <c r="I316" s="35" t="s">
        <v>1137</v>
      </c>
      <c r="J316" s="34" t="s">
        <v>1113</v>
      </c>
      <c r="K316" s="39">
        <f>1*4200+1*12000+2*5800</f>
        <v>27800</v>
      </c>
      <c r="L316" s="36">
        <f>5800*3</f>
        <v>17400</v>
      </c>
      <c r="M316" s="36">
        <f>11*2500</f>
        <v>27500</v>
      </c>
      <c r="N316" s="36"/>
      <c r="O316" s="36">
        <v>12700</v>
      </c>
      <c r="P316" s="36"/>
      <c r="Q316" s="34">
        <f t="shared" si="12"/>
        <v>85400</v>
      </c>
      <c r="R316" s="34">
        <f t="shared" si="13"/>
        <v>170800</v>
      </c>
      <c r="S316" s="34">
        <f t="shared" si="14"/>
        <v>256200</v>
      </c>
      <c r="T316" s="37">
        <v>1</v>
      </c>
      <c r="U316" s="34" t="s">
        <v>1897</v>
      </c>
      <c r="V316" s="34">
        <v>4250</v>
      </c>
      <c r="W316" s="34">
        <v>1</v>
      </c>
      <c r="X316" s="37">
        <v>5</v>
      </c>
      <c r="Y316" s="37" t="s">
        <v>1898</v>
      </c>
      <c r="Z316" s="34"/>
      <c r="AA316" s="34"/>
      <c r="AB316" s="37"/>
      <c r="AC316" s="34"/>
      <c r="AD316" s="37">
        <v>11</v>
      </c>
      <c r="AE316" s="34"/>
      <c r="AF316" s="34">
        <v>3</v>
      </c>
      <c r="AG316" s="37" t="s">
        <v>921</v>
      </c>
      <c r="AH316" s="34">
        <v>4500</v>
      </c>
    </row>
    <row r="317" spans="1:34" ht="318.75" x14ac:dyDescent="0.25">
      <c r="A317" s="34"/>
      <c r="B317" s="34">
        <v>304</v>
      </c>
      <c r="C317" s="34" t="s">
        <v>1899</v>
      </c>
      <c r="D317" s="35" t="s">
        <v>1900</v>
      </c>
      <c r="E317" s="35" t="s">
        <v>1316</v>
      </c>
      <c r="F317" s="35">
        <v>6</v>
      </c>
      <c r="G317" s="36" t="s">
        <v>1086</v>
      </c>
      <c r="H317" s="36" t="s">
        <v>1108</v>
      </c>
      <c r="I317" s="35" t="s">
        <v>1137</v>
      </c>
      <c r="J317" s="34" t="s">
        <v>1113</v>
      </c>
      <c r="K317" s="36">
        <v>4200</v>
      </c>
      <c r="L317" s="36">
        <v>1100</v>
      </c>
      <c r="M317" s="36">
        <v>5000</v>
      </c>
      <c r="N317" s="36"/>
      <c r="O317" s="36">
        <v>700</v>
      </c>
      <c r="P317" s="36"/>
      <c r="Q317" s="34">
        <f t="shared" si="12"/>
        <v>11000</v>
      </c>
      <c r="R317" s="34">
        <f t="shared" si="13"/>
        <v>22000</v>
      </c>
      <c r="S317" s="34">
        <f t="shared" si="14"/>
        <v>33000</v>
      </c>
      <c r="T317" s="37">
        <v>1</v>
      </c>
      <c r="U317" s="34" t="s">
        <v>27</v>
      </c>
      <c r="V317" s="34">
        <v>500</v>
      </c>
      <c r="W317" s="34">
        <v>1</v>
      </c>
      <c r="X317" s="37">
        <v>1</v>
      </c>
      <c r="Y317" s="37" t="s">
        <v>1559</v>
      </c>
      <c r="Z317" s="34"/>
      <c r="AA317" s="34"/>
      <c r="AB317" s="37"/>
      <c r="AC317" s="34"/>
      <c r="AD317" s="37">
        <v>2</v>
      </c>
      <c r="AE317" s="34"/>
      <c r="AF317" s="34">
        <v>1</v>
      </c>
      <c r="AG317" s="37" t="s">
        <v>27</v>
      </c>
      <c r="AH317" s="34">
        <v>500</v>
      </c>
    </row>
    <row r="318" spans="1:34" ht="267.75" x14ac:dyDescent="0.25">
      <c r="A318" s="34"/>
      <c r="B318" s="34">
        <v>305</v>
      </c>
      <c r="C318" s="34" t="s">
        <v>1901</v>
      </c>
      <c r="D318" s="35" t="s">
        <v>1902</v>
      </c>
      <c r="E318" s="35" t="s">
        <v>1316</v>
      </c>
      <c r="F318" s="35">
        <v>6</v>
      </c>
      <c r="G318" s="36" t="s">
        <v>1086</v>
      </c>
      <c r="H318" s="36" t="s">
        <v>1108</v>
      </c>
      <c r="I318" s="35" t="s">
        <v>1137</v>
      </c>
      <c r="J318" s="34" t="s">
        <v>1113</v>
      </c>
      <c r="K318" s="36">
        <v>4200</v>
      </c>
      <c r="L318" s="36">
        <v>1100</v>
      </c>
      <c r="M318" s="36">
        <v>5000</v>
      </c>
      <c r="N318" s="36"/>
      <c r="O318" s="36">
        <v>700</v>
      </c>
      <c r="P318" s="36"/>
      <c r="Q318" s="34">
        <f t="shared" si="12"/>
        <v>11000</v>
      </c>
      <c r="R318" s="34">
        <f t="shared" si="13"/>
        <v>22000</v>
      </c>
      <c r="S318" s="34">
        <f t="shared" si="14"/>
        <v>33000</v>
      </c>
      <c r="T318" s="37">
        <v>1</v>
      </c>
      <c r="U318" s="34" t="s">
        <v>27</v>
      </c>
      <c r="V318" s="34">
        <v>500</v>
      </c>
      <c r="W318" s="34">
        <v>1</v>
      </c>
      <c r="X318" s="37">
        <v>1</v>
      </c>
      <c r="Y318" s="37" t="s">
        <v>1559</v>
      </c>
      <c r="Z318" s="34"/>
      <c r="AA318" s="34"/>
      <c r="AB318" s="37"/>
      <c r="AC318" s="34"/>
      <c r="AD318" s="37">
        <v>2</v>
      </c>
      <c r="AE318" s="34"/>
      <c r="AF318" s="34">
        <v>1</v>
      </c>
      <c r="AG318" s="37" t="s">
        <v>27</v>
      </c>
      <c r="AH318" s="34">
        <v>500</v>
      </c>
    </row>
    <row r="319" spans="1:34" ht="178.5" x14ac:dyDescent="0.25">
      <c r="A319" s="34"/>
      <c r="B319" s="34">
        <v>306</v>
      </c>
      <c r="C319" s="34" t="s">
        <v>1903</v>
      </c>
      <c r="D319" s="39" t="s">
        <v>1904</v>
      </c>
      <c r="E319" s="35" t="s">
        <v>1377</v>
      </c>
      <c r="F319" s="35">
        <v>6</v>
      </c>
      <c r="G319" s="39" t="s">
        <v>1090</v>
      </c>
      <c r="H319" s="39" t="s">
        <v>1123</v>
      </c>
      <c r="I319" s="39" t="s">
        <v>1137</v>
      </c>
      <c r="J319" s="34" t="s">
        <v>1113</v>
      </c>
      <c r="K319" s="39">
        <v>4200</v>
      </c>
      <c r="L319" s="39">
        <v>1100</v>
      </c>
      <c r="M319" s="39">
        <v>2500</v>
      </c>
      <c r="N319" s="39"/>
      <c r="O319" s="39">
        <v>3000</v>
      </c>
      <c r="P319" s="39"/>
      <c r="Q319" s="34">
        <f t="shared" si="12"/>
        <v>10800</v>
      </c>
      <c r="R319" s="34">
        <f t="shared" si="13"/>
        <v>21600</v>
      </c>
      <c r="S319" s="34">
        <f t="shared" si="14"/>
        <v>32400</v>
      </c>
      <c r="T319" s="37">
        <v>1</v>
      </c>
      <c r="U319" s="34" t="s">
        <v>35</v>
      </c>
      <c r="V319" s="34">
        <v>250</v>
      </c>
      <c r="W319" s="34">
        <v>1</v>
      </c>
      <c r="X319" s="37">
        <v>1</v>
      </c>
      <c r="Y319" s="37" t="s">
        <v>1181</v>
      </c>
      <c r="Z319" s="34"/>
      <c r="AA319" s="34"/>
      <c r="AB319" s="37"/>
      <c r="AC319" s="34"/>
      <c r="AD319" s="37">
        <v>1</v>
      </c>
      <c r="AE319" s="34"/>
      <c r="AF319" s="34">
        <v>1</v>
      </c>
      <c r="AG319" s="37">
        <v>250</v>
      </c>
      <c r="AH319" s="34">
        <v>250</v>
      </c>
    </row>
    <row r="320" spans="1:34" ht="165.75" x14ac:dyDescent="0.25">
      <c r="A320" s="34"/>
      <c r="B320" s="34">
        <v>307</v>
      </c>
      <c r="C320" s="34" t="s">
        <v>1905</v>
      </c>
      <c r="D320" s="35" t="s">
        <v>1906</v>
      </c>
      <c r="E320" s="35" t="s">
        <v>1377</v>
      </c>
      <c r="F320" s="35">
        <v>6</v>
      </c>
      <c r="G320" s="39" t="s">
        <v>1090</v>
      </c>
      <c r="H320" s="39" t="s">
        <v>1108</v>
      </c>
      <c r="I320" s="35" t="s">
        <v>1137</v>
      </c>
      <c r="J320" s="34" t="s">
        <v>1113</v>
      </c>
      <c r="K320" s="39">
        <v>4200</v>
      </c>
      <c r="L320" s="39">
        <v>1100</v>
      </c>
      <c r="M320" s="39">
        <v>5000</v>
      </c>
      <c r="N320" s="39"/>
      <c r="O320" s="39">
        <v>3000</v>
      </c>
      <c r="P320" s="39"/>
      <c r="Q320" s="34">
        <f t="shared" si="12"/>
        <v>13300</v>
      </c>
      <c r="R320" s="34">
        <f t="shared" si="13"/>
        <v>26600</v>
      </c>
      <c r="S320" s="34">
        <f t="shared" si="14"/>
        <v>39900</v>
      </c>
      <c r="T320" s="37">
        <v>1</v>
      </c>
      <c r="U320" s="34" t="s">
        <v>33</v>
      </c>
      <c r="V320" s="34">
        <v>315</v>
      </c>
      <c r="W320" s="34">
        <v>1</v>
      </c>
      <c r="X320" s="37">
        <v>1</v>
      </c>
      <c r="Y320" s="37" t="s">
        <v>1181</v>
      </c>
      <c r="Z320" s="34"/>
      <c r="AA320" s="34"/>
      <c r="AB320" s="37"/>
      <c r="AC320" s="34"/>
      <c r="AD320" s="37">
        <v>2</v>
      </c>
      <c r="AE320" s="34"/>
      <c r="AF320" s="34">
        <v>1</v>
      </c>
      <c r="AG320" s="37">
        <v>160</v>
      </c>
      <c r="AH320" s="34">
        <v>160</v>
      </c>
    </row>
    <row r="321" spans="1:34" ht="293.25" x14ac:dyDescent="0.25">
      <c r="A321" s="34"/>
      <c r="B321" s="34">
        <v>308</v>
      </c>
      <c r="C321" s="34" t="s">
        <v>1907</v>
      </c>
      <c r="D321" s="35" t="s">
        <v>1908</v>
      </c>
      <c r="E321" s="35" t="s">
        <v>1696</v>
      </c>
      <c r="F321" s="35">
        <v>6</v>
      </c>
      <c r="G321" s="35" t="s">
        <v>1168</v>
      </c>
      <c r="H321" s="35" t="s">
        <v>1108</v>
      </c>
      <c r="I321" s="35" t="s">
        <v>1137</v>
      </c>
      <c r="J321" s="34" t="s">
        <v>1113</v>
      </c>
      <c r="K321" s="39">
        <v>12000</v>
      </c>
      <c r="L321" s="39">
        <f>4400+5400</f>
        <v>9800</v>
      </c>
      <c r="M321" s="39">
        <v>10000</v>
      </c>
      <c r="N321" s="39"/>
      <c r="O321" s="39">
        <v>3000</v>
      </c>
      <c r="P321" s="39"/>
      <c r="Q321" s="34">
        <f t="shared" si="12"/>
        <v>34800</v>
      </c>
      <c r="R321" s="34">
        <f t="shared" si="13"/>
        <v>69600</v>
      </c>
      <c r="S321" s="34">
        <f t="shared" si="14"/>
        <v>104400</v>
      </c>
      <c r="T321" s="37">
        <v>1</v>
      </c>
      <c r="U321" s="34" t="s">
        <v>162</v>
      </c>
      <c r="V321" s="34">
        <v>2000</v>
      </c>
      <c r="W321" s="34">
        <v>1</v>
      </c>
      <c r="X321" s="37">
        <v>1</v>
      </c>
      <c r="Y321" s="37" t="s">
        <v>1559</v>
      </c>
      <c r="Z321" s="34"/>
      <c r="AA321" s="34"/>
      <c r="AB321" s="37"/>
      <c r="AC321" s="34"/>
      <c r="AD321" s="37">
        <v>4</v>
      </c>
      <c r="AE321" s="34"/>
      <c r="AF321" s="34">
        <v>3</v>
      </c>
      <c r="AG321" s="37" t="s">
        <v>1909</v>
      </c>
      <c r="AH321" s="34">
        <f>2*650+1125</f>
        <v>2425</v>
      </c>
    </row>
    <row r="322" spans="1:34" ht="242.25" x14ac:dyDescent="0.25">
      <c r="A322" s="34"/>
      <c r="B322" s="34">
        <v>309</v>
      </c>
      <c r="C322" s="34" t="s">
        <v>1910</v>
      </c>
      <c r="D322" s="39" t="s">
        <v>1911</v>
      </c>
      <c r="E322" s="35" t="s">
        <v>1696</v>
      </c>
      <c r="F322" s="35">
        <v>6</v>
      </c>
      <c r="G322" s="39" t="s">
        <v>1168</v>
      </c>
      <c r="H322" s="39" t="s">
        <v>1108</v>
      </c>
      <c r="I322" s="39" t="s">
        <v>1137</v>
      </c>
      <c r="J322" s="34" t="s">
        <v>1113</v>
      </c>
      <c r="K322" s="39">
        <v>5800</v>
      </c>
      <c r="L322" s="39">
        <v>2200</v>
      </c>
      <c r="M322" s="39">
        <v>10000</v>
      </c>
      <c r="N322" s="39"/>
      <c r="O322" s="39">
        <v>3000</v>
      </c>
      <c r="P322" s="39"/>
      <c r="Q322" s="34">
        <f t="shared" si="12"/>
        <v>21000</v>
      </c>
      <c r="R322" s="34">
        <f t="shared" si="13"/>
        <v>42000</v>
      </c>
      <c r="S322" s="34">
        <f t="shared" si="14"/>
        <v>63000</v>
      </c>
      <c r="T322" s="37">
        <v>1</v>
      </c>
      <c r="U322" s="34" t="s">
        <v>295</v>
      </c>
      <c r="V322" s="34">
        <v>750</v>
      </c>
      <c r="W322" s="34">
        <v>1</v>
      </c>
      <c r="X322" s="37">
        <v>1</v>
      </c>
      <c r="Y322" s="37" t="s">
        <v>1912</v>
      </c>
      <c r="Z322" s="34"/>
      <c r="AA322" s="34"/>
      <c r="AB322" s="37"/>
      <c r="AC322" s="34"/>
      <c r="AD322" s="37">
        <v>4</v>
      </c>
      <c r="AE322" s="34"/>
      <c r="AF322" s="34">
        <v>2</v>
      </c>
      <c r="AG322" s="37" t="s">
        <v>1913</v>
      </c>
      <c r="AH322" s="34">
        <f>2*365</f>
        <v>730</v>
      </c>
    </row>
    <row r="323" spans="1:34" ht="267.75" x14ac:dyDescent="0.25">
      <c r="A323" s="34"/>
      <c r="B323" s="34">
        <v>310</v>
      </c>
      <c r="C323" s="34" t="s">
        <v>1914</v>
      </c>
      <c r="D323" s="35" t="s">
        <v>1915</v>
      </c>
      <c r="E323" s="35" t="s">
        <v>1696</v>
      </c>
      <c r="F323" s="35">
        <v>6</v>
      </c>
      <c r="G323" s="35" t="s">
        <v>1168</v>
      </c>
      <c r="H323" s="35" t="s">
        <v>1108</v>
      </c>
      <c r="I323" s="35" t="s">
        <v>1137</v>
      </c>
      <c r="J323" s="34" t="s">
        <v>1113</v>
      </c>
      <c r="K323" s="39">
        <v>4200</v>
      </c>
      <c r="L323" s="39">
        <v>2200</v>
      </c>
      <c r="M323" s="39">
        <v>5000</v>
      </c>
      <c r="N323" s="39"/>
      <c r="O323" s="39">
        <v>700</v>
      </c>
      <c r="P323" s="39"/>
      <c r="Q323" s="34">
        <f t="shared" si="12"/>
        <v>12100</v>
      </c>
      <c r="R323" s="34">
        <f t="shared" si="13"/>
        <v>24200</v>
      </c>
      <c r="S323" s="34">
        <f t="shared" si="14"/>
        <v>36300</v>
      </c>
      <c r="T323" s="37">
        <v>1</v>
      </c>
      <c r="U323" s="34" t="s">
        <v>27</v>
      </c>
      <c r="V323" s="34">
        <v>500</v>
      </c>
      <c r="W323" s="34">
        <v>1</v>
      </c>
      <c r="X323" s="37">
        <v>1</v>
      </c>
      <c r="Y323" s="37" t="s">
        <v>1916</v>
      </c>
      <c r="Z323" s="34"/>
      <c r="AA323" s="34"/>
      <c r="AB323" s="37"/>
      <c r="AC323" s="34"/>
      <c r="AD323" s="37">
        <v>2</v>
      </c>
      <c r="AE323" s="34"/>
      <c r="AF323" s="34">
        <v>2</v>
      </c>
      <c r="AG323" s="37" t="s">
        <v>1324</v>
      </c>
      <c r="AH323" s="34">
        <f>380+125</f>
        <v>505</v>
      </c>
    </row>
    <row r="324" spans="1:34" ht="242.25" x14ac:dyDescent="0.25">
      <c r="A324" s="34"/>
      <c r="B324" s="34">
        <v>311</v>
      </c>
      <c r="C324" s="34" t="s">
        <v>1917</v>
      </c>
      <c r="D324" s="36" t="s">
        <v>1918</v>
      </c>
      <c r="E324" s="35" t="s">
        <v>1696</v>
      </c>
      <c r="F324" s="35">
        <v>6</v>
      </c>
      <c r="G324" s="36" t="s">
        <v>1168</v>
      </c>
      <c r="H324" s="36" t="s">
        <v>1108</v>
      </c>
      <c r="I324" s="36" t="s">
        <v>1137</v>
      </c>
      <c r="J324" s="34" t="s">
        <v>1113</v>
      </c>
      <c r="K324" s="36">
        <f>3*12000</f>
        <v>36000</v>
      </c>
      <c r="L324" s="36">
        <f>4*5400+3*2200</f>
        <v>28200</v>
      </c>
      <c r="M324" s="36">
        <v>25000</v>
      </c>
      <c r="N324" s="36"/>
      <c r="O324" s="36">
        <v>3000</v>
      </c>
      <c r="P324" s="36"/>
      <c r="Q324" s="34">
        <f t="shared" si="12"/>
        <v>92200</v>
      </c>
      <c r="R324" s="34">
        <f t="shared" si="13"/>
        <v>184400</v>
      </c>
      <c r="S324" s="34">
        <f t="shared" si="14"/>
        <v>276600</v>
      </c>
      <c r="T324" s="37">
        <v>1</v>
      </c>
      <c r="U324" s="34" t="s">
        <v>1919</v>
      </c>
      <c r="V324" s="34">
        <v>8000</v>
      </c>
      <c r="W324" s="34">
        <v>1</v>
      </c>
      <c r="X324" s="37">
        <v>1</v>
      </c>
      <c r="Y324" s="37" t="s">
        <v>1559</v>
      </c>
      <c r="Z324" s="34"/>
      <c r="AA324" s="34"/>
      <c r="AB324" s="37"/>
      <c r="AC324" s="34"/>
      <c r="AD324" s="37">
        <v>10</v>
      </c>
      <c r="AE324" s="34"/>
      <c r="AF324" s="34">
        <v>7</v>
      </c>
      <c r="AG324" s="37" t="s">
        <v>1920</v>
      </c>
      <c r="AH324" s="34">
        <f>3*600+3*1030+2030</f>
        <v>6920</v>
      </c>
    </row>
    <row r="325" spans="1:34" ht="127.5" x14ac:dyDescent="0.25">
      <c r="A325" s="34"/>
      <c r="B325" s="34">
        <v>312</v>
      </c>
      <c r="C325" s="34" t="s">
        <v>1921</v>
      </c>
      <c r="D325" s="34" t="s">
        <v>1922</v>
      </c>
      <c r="E325" s="34"/>
      <c r="F325" s="34"/>
      <c r="G325" s="34" t="s">
        <v>1557</v>
      </c>
      <c r="H325" s="34" t="s">
        <v>1108</v>
      </c>
      <c r="I325" s="34" t="s">
        <v>408</v>
      </c>
      <c r="J325" s="34" t="s">
        <v>1109</v>
      </c>
      <c r="K325" s="34">
        <v>4200</v>
      </c>
      <c r="L325" s="34">
        <v>1100</v>
      </c>
      <c r="M325" s="34">
        <v>2500</v>
      </c>
      <c r="N325" s="34"/>
      <c r="O325" s="39">
        <v>3000</v>
      </c>
      <c r="P325" s="34"/>
      <c r="Q325" s="34">
        <f t="shared" si="12"/>
        <v>10800</v>
      </c>
      <c r="R325" s="34">
        <f t="shared" si="13"/>
        <v>21600</v>
      </c>
      <c r="S325" s="34">
        <f t="shared" si="14"/>
        <v>32400</v>
      </c>
      <c r="T325" s="34">
        <v>1</v>
      </c>
      <c r="U325" s="34" t="s">
        <v>35</v>
      </c>
      <c r="V325" s="34">
        <v>250</v>
      </c>
      <c r="W325" s="34">
        <v>1</v>
      </c>
      <c r="X325" s="34">
        <v>1</v>
      </c>
      <c r="Y325" s="34"/>
      <c r="Z325" s="34"/>
      <c r="AA325" s="34"/>
      <c r="AB325" s="34"/>
      <c r="AC325" s="34"/>
      <c r="AD325" s="34">
        <v>1</v>
      </c>
      <c r="AE325" s="34"/>
      <c r="AF325" s="34">
        <v>1</v>
      </c>
      <c r="AG325" s="49" t="s">
        <v>1078</v>
      </c>
      <c r="AH325" s="34">
        <v>180</v>
      </c>
    </row>
    <row r="326" spans="1:34" ht="293.25" x14ac:dyDescent="0.25">
      <c r="A326" s="34"/>
      <c r="B326" s="34">
        <v>313</v>
      </c>
      <c r="C326" s="34" t="s">
        <v>1923</v>
      </c>
      <c r="D326" s="36" t="s">
        <v>1924</v>
      </c>
      <c r="E326" s="36"/>
      <c r="F326" s="36"/>
      <c r="G326" s="36" t="s">
        <v>1084</v>
      </c>
      <c r="H326" s="36" t="s">
        <v>1108</v>
      </c>
      <c r="I326" s="36">
        <v>2</v>
      </c>
      <c r="J326" s="34" t="s">
        <v>1109</v>
      </c>
      <c r="K326" s="36">
        <v>4200</v>
      </c>
      <c r="L326" s="36">
        <v>1100</v>
      </c>
      <c r="M326" s="36">
        <v>5000</v>
      </c>
      <c r="N326" s="36"/>
      <c r="O326" s="36">
        <v>3000</v>
      </c>
      <c r="P326" s="36"/>
      <c r="Q326" s="34">
        <f t="shared" si="12"/>
        <v>13300</v>
      </c>
      <c r="R326" s="34">
        <f t="shared" si="13"/>
        <v>26600</v>
      </c>
      <c r="S326" s="34">
        <f t="shared" si="14"/>
        <v>39900</v>
      </c>
      <c r="T326" s="37">
        <v>1</v>
      </c>
      <c r="U326" s="34" t="s">
        <v>27</v>
      </c>
      <c r="V326" s="34">
        <v>500</v>
      </c>
      <c r="W326" s="34">
        <v>1</v>
      </c>
      <c r="X326" s="37">
        <v>1</v>
      </c>
      <c r="Y326" s="37" t="s">
        <v>1925</v>
      </c>
      <c r="Z326" s="34"/>
      <c r="AA326" s="34"/>
      <c r="AB326" s="37"/>
      <c r="AC326" s="34"/>
      <c r="AD326" s="37">
        <v>2</v>
      </c>
      <c r="AE326" s="34"/>
      <c r="AF326" s="34">
        <v>1</v>
      </c>
      <c r="AG326" s="37" t="s">
        <v>27</v>
      </c>
      <c r="AH326" s="34">
        <v>500</v>
      </c>
    </row>
    <row r="327" spans="1:34" ht="242.25" x14ac:dyDescent="0.25">
      <c r="A327" s="34"/>
      <c r="B327" s="34">
        <v>314</v>
      </c>
      <c r="C327" s="34" t="s">
        <v>1926</v>
      </c>
      <c r="D327" s="36" t="s">
        <v>1927</v>
      </c>
      <c r="E327" s="36"/>
      <c r="F327" s="36"/>
      <c r="G327" s="36" t="s">
        <v>1084</v>
      </c>
      <c r="H327" s="36" t="s">
        <v>1108</v>
      </c>
      <c r="I327" s="36">
        <v>11</v>
      </c>
      <c r="J327" s="34" t="s">
        <v>1109</v>
      </c>
      <c r="K327" s="36">
        <v>4200</v>
      </c>
      <c r="L327" s="36">
        <v>1100</v>
      </c>
      <c r="M327" s="36">
        <v>2500</v>
      </c>
      <c r="N327" s="36"/>
      <c r="O327" s="36">
        <v>3000</v>
      </c>
      <c r="P327" s="36"/>
      <c r="Q327" s="34">
        <f t="shared" si="12"/>
        <v>10800</v>
      </c>
      <c r="R327" s="34">
        <f t="shared" si="13"/>
        <v>21600</v>
      </c>
      <c r="S327" s="34">
        <f t="shared" si="14"/>
        <v>32400</v>
      </c>
      <c r="T327" s="37">
        <v>1</v>
      </c>
      <c r="U327" s="34" t="s">
        <v>35</v>
      </c>
      <c r="V327" s="34">
        <v>250</v>
      </c>
      <c r="W327" s="34">
        <v>1</v>
      </c>
      <c r="X327" s="37">
        <v>1</v>
      </c>
      <c r="Y327" s="37"/>
      <c r="Z327" s="34"/>
      <c r="AA327" s="34"/>
      <c r="AB327" s="37"/>
      <c r="AC327" s="34"/>
      <c r="AD327" s="37">
        <v>1</v>
      </c>
      <c r="AE327" s="34"/>
      <c r="AF327" s="34">
        <v>1</v>
      </c>
      <c r="AG327" s="37">
        <v>125</v>
      </c>
      <c r="AH327" s="34">
        <v>125</v>
      </c>
    </row>
    <row r="328" spans="1:34" ht="242.25" x14ac:dyDescent="0.25">
      <c r="A328" s="34"/>
      <c r="B328" s="34">
        <v>315</v>
      </c>
      <c r="C328" s="34" t="s">
        <v>1928</v>
      </c>
      <c r="D328" s="36" t="s">
        <v>1929</v>
      </c>
      <c r="E328" s="36"/>
      <c r="F328" s="36"/>
      <c r="G328" s="36" t="s">
        <v>1084</v>
      </c>
      <c r="H328" s="36" t="s">
        <v>1108</v>
      </c>
      <c r="I328" s="36">
        <v>11</v>
      </c>
      <c r="J328" s="34" t="s">
        <v>1109</v>
      </c>
      <c r="K328" s="36">
        <v>24000</v>
      </c>
      <c r="L328" s="36">
        <v>6600</v>
      </c>
      <c r="M328" s="39">
        <f>6*2500</f>
        <v>15000</v>
      </c>
      <c r="N328" s="39"/>
      <c r="O328" s="36">
        <v>700</v>
      </c>
      <c r="P328" s="36"/>
      <c r="Q328" s="34">
        <f t="shared" si="12"/>
        <v>46300</v>
      </c>
      <c r="R328" s="34">
        <f t="shared" si="13"/>
        <v>92600</v>
      </c>
      <c r="S328" s="34">
        <f t="shared" si="14"/>
        <v>138900</v>
      </c>
      <c r="T328" s="37">
        <v>2</v>
      </c>
      <c r="U328" s="37" t="s">
        <v>848</v>
      </c>
      <c r="V328" s="34">
        <v>3200</v>
      </c>
      <c r="W328" s="34">
        <v>1</v>
      </c>
      <c r="X328" s="37">
        <v>1</v>
      </c>
      <c r="Y328" s="37"/>
      <c r="Z328" s="34"/>
      <c r="AA328" s="34"/>
      <c r="AB328" s="37"/>
      <c r="AC328" s="34"/>
      <c r="AD328" s="37">
        <v>6</v>
      </c>
      <c r="AE328" s="34"/>
      <c r="AF328" s="34">
        <v>4</v>
      </c>
      <c r="AG328" s="37" t="s">
        <v>1930</v>
      </c>
      <c r="AH328" s="34">
        <f>2*725+1000</f>
        <v>2450</v>
      </c>
    </row>
    <row r="329" spans="1:34" ht="293.25" x14ac:dyDescent="0.25">
      <c r="A329" s="34"/>
      <c r="B329" s="34">
        <v>316</v>
      </c>
      <c r="C329" s="34" t="s">
        <v>1931</v>
      </c>
      <c r="D329" s="36" t="s">
        <v>1932</v>
      </c>
      <c r="E329" s="36"/>
      <c r="F329" s="36"/>
      <c r="G329" s="36" t="s">
        <v>1084</v>
      </c>
      <c r="H329" s="36" t="s">
        <v>1108</v>
      </c>
      <c r="I329" s="36">
        <v>11</v>
      </c>
      <c r="J329" s="34" t="s">
        <v>1109</v>
      </c>
      <c r="K329" s="36">
        <v>12000</v>
      </c>
      <c r="L329" s="39">
        <f>1*5800+1100</f>
        <v>6900</v>
      </c>
      <c r="M329" s="39">
        <f>11*2500</f>
        <v>27500</v>
      </c>
      <c r="N329" s="39"/>
      <c r="O329" s="36">
        <v>700</v>
      </c>
      <c r="P329" s="36"/>
      <c r="Q329" s="34">
        <f t="shared" si="12"/>
        <v>47100</v>
      </c>
      <c r="R329" s="34">
        <f t="shared" si="13"/>
        <v>94200</v>
      </c>
      <c r="S329" s="34">
        <f t="shared" si="14"/>
        <v>141300</v>
      </c>
      <c r="T329" s="37">
        <v>1</v>
      </c>
      <c r="U329" s="37" t="s">
        <v>1079</v>
      </c>
      <c r="V329" s="34">
        <v>1750</v>
      </c>
      <c r="W329" s="34">
        <v>1</v>
      </c>
      <c r="X329" s="37">
        <v>1</v>
      </c>
      <c r="Y329" s="37"/>
      <c r="Z329" s="34"/>
      <c r="AA329" s="34"/>
      <c r="AB329" s="37"/>
      <c r="AC329" s="34"/>
      <c r="AD329" s="37">
        <v>3</v>
      </c>
      <c r="AE329" s="34">
        <v>8</v>
      </c>
      <c r="AF329" s="34">
        <v>3</v>
      </c>
      <c r="AG329" s="37" t="s">
        <v>1933</v>
      </c>
      <c r="AH329" s="34">
        <f>2020+320</f>
        <v>2340</v>
      </c>
    </row>
    <row r="330" spans="1:34" ht="255" x14ac:dyDescent="0.25">
      <c r="A330" s="34"/>
      <c r="B330" s="34">
        <v>317</v>
      </c>
      <c r="C330" s="34" t="s">
        <v>1934</v>
      </c>
      <c r="D330" s="36" t="s">
        <v>1935</v>
      </c>
      <c r="E330" s="36"/>
      <c r="F330" s="36"/>
      <c r="G330" s="36" t="s">
        <v>1084</v>
      </c>
      <c r="H330" s="36" t="s">
        <v>1108</v>
      </c>
      <c r="I330" s="36">
        <v>11</v>
      </c>
      <c r="J330" s="34" t="s">
        <v>1109</v>
      </c>
      <c r="K330" s="36">
        <v>24000</v>
      </c>
      <c r="L330" s="39">
        <f>6*2200</f>
        <v>13200</v>
      </c>
      <c r="M330" s="39">
        <v>25000</v>
      </c>
      <c r="N330" s="39"/>
      <c r="O330" s="36">
        <v>1400</v>
      </c>
      <c r="P330" s="36"/>
      <c r="Q330" s="34">
        <f t="shared" si="12"/>
        <v>63600</v>
      </c>
      <c r="R330" s="34">
        <f t="shared" si="13"/>
        <v>127200</v>
      </c>
      <c r="S330" s="34">
        <f t="shared" si="14"/>
        <v>190800</v>
      </c>
      <c r="T330" s="37">
        <v>2</v>
      </c>
      <c r="U330" s="37" t="s">
        <v>901</v>
      </c>
      <c r="V330" s="34">
        <v>4000</v>
      </c>
      <c r="W330" s="34">
        <v>1</v>
      </c>
      <c r="X330" s="37">
        <v>2</v>
      </c>
      <c r="Y330" s="37"/>
      <c r="Z330" s="34"/>
      <c r="AA330" s="34"/>
      <c r="AB330" s="37"/>
      <c r="AC330" s="34"/>
      <c r="AD330" s="37">
        <v>10</v>
      </c>
      <c r="AE330" s="34"/>
      <c r="AF330" s="34">
        <v>6</v>
      </c>
      <c r="AG330" s="37" t="s">
        <v>1936</v>
      </c>
      <c r="AH330" s="34">
        <f>6*725</f>
        <v>4350</v>
      </c>
    </row>
    <row r="331" spans="1:34" ht="216.75" x14ac:dyDescent="0.25">
      <c r="A331" s="34"/>
      <c r="B331" s="34">
        <v>318</v>
      </c>
      <c r="C331" s="34" t="s">
        <v>1937</v>
      </c>
      <c r="D331" s="36" t="s">
        <v>1938</v>
      </c>
      <c r="E331" s="36" t="s">
        <v>1764</v>
      </c>
      <c r="F331" s="36">
        <v>6</v>
      </c>
      <c r="G331" s="36" t="s">
        <v>1557</v>
      </c>
      <c r="H331" s="36" t="s">
        <v>1108</v>
      </c>
      <c r="I331" s="36" t="s">
        <v>1137</v>
      </c>
      <c r="J331" s="34" t="s">
        <v>1109</v>
      </c>
      <c r="K331" s="36">
        <v>12000</v>
      </c>
      <c r="L331" s="39">
        <f>2*5800+1100</f>
        <v>12700</v>
      </c>
      <c r="M331" s="39">
        <f>2500*8</f>
        <v>20000</v>
      </c>
      <c r="N331" s="39"/>
      <c r="O331" s="36">
        <v>3000</v>
      </c>
      <c r="P331" s="36"/>
      <c r="Q331" s="34">
        <f t="shared" si="12"/>
        <v>47700</v>
      </c>
      <c r="R331" s="34">
        <f t="shared" si="13"/>
        <v>95400</v>
      </c>
      <c r="S331" s="34">
        <f t="shared" si="14"/>
        <v>143100</v>
      </c>
      <c r="T331" s="37">
        <v>1</v>
      </c>
      <c r="U331" s="37" t="s">
        <v>162</v>
      </c>
      <c r="V331" s="34">
        <v>2000</v>
      </c>
      <c r="W331" s="34">
        <v>1</v>
      </c>
      <c r="X331" s="37">
        <v>1</v>
      </c>
      <c r="Y331" s="37" t="s">
        <v>1939</v>
      </c>
      <c r="Z331" s="34"/>
      <c r="AA331" s="34"/>
      <c r="AB331" s="37"/>
      <c r="AC331" s="34"/>
      <c r="AD331" s="37">
        <v>8</v>
      </c>
      <c r="AE331" s="34"/>
      <c r="AF331" s="34">
        <v>3</v>
      </c>
      <c r="AG331" s="37" t="s">
        <v>1940</v>
      </c>
      <c r="AH331" s="34">
        <v>2500</v>
      </c>
    </row>
    <row r="332" spans="1:34" ht="229.5" x14ac:dyDescent="0.25">
      <c r="A332" s="34"/>
      <c r="B332" s="34">
        <v>319</v>
      </c>
      <c r="C332" s="34" t="s">
        <v>1941</v>
      </c>
      <c r="D332" s="36" t="s">
        <v>1942</v>
      </c>
      <c r="E332" s="36" t="s">
        <v>1764</v>
      </c>
      <c r="F332" s="36">
        <v>6</v>
      </c>
      <c r="G332" s="36" t="s">
        <v>1557</v>
      </c>
      <c r="H332" s="36" t="s">
        <v>1108</v>
      </c>
      <c r="I332" s="36" t="s">
        <v>1137</v>
      </c>
      <c r="J332" s="34" t="s">
        <v>1109</v>
      </c>
      <c r="K332" s="36">
        <v>5800</v>
      </c>
      <c r="L332" s="36">
        <v>1100</v>
      </c>
      <c r="M332" s="36">
        <v>10000</v>
      </c>
      <c r="N332" s="36"/>
      <c r="O332" s="36">
        <v>700</v>
      </c>
      <c r="P332" s="36"/>
      <c r="Q332" s="34">
        <f t="shared" si="12"/>
        <v>17600</v>
      </c>
      <c r="R332" s="34">
        <f t="shared" si="13"/>
        <v>35200</v>
      </c>
      <c r="S332" s="34">
        <f t="shared" si="14"/>
        <v>52800</v>
      </c>
      <c r="T332" s="37">
        <v>1</v>
      </c>
      <c r="U332" s="37" t="s">
        <v>168</v>
      </c>
      <c r="V332" s="34">
        <v>1000</v>
      </c>
      <c r="W332" s="34">
        <v>1</v>
      </c>
      <c r="X332" s="37">
        <v>1</v>
      </c>
      <c r="Y332" s="37" t="s">
        <v>1114</v>
      </c>
      <c r="Z332" s="34"/>
      <c r="AA332" s="34"/>
      <c r="AB332" s="37"/>
      <c r="AC332" s="34"/>
      <c r="AD332" s="37">
        <v>4</v>
      </c>
      <c r="AE332" s="34"/>
      <c r="AF332" s="34">
        <v>1</v>
      </c>
      <c r="AG332" s="37" t="s">
        <v>160</v>
      </c>
      <c r="AH332" s="34">
        <v>320</v>
      </c>
    </row>
    <row r="333" spans="1:34" ht="318.75" x14ac:dyDescent="0.25">
      <c r="A333" s="34"/>
      <c r="B333" s="34">
        <v>320</v>
      </c>
      <c r="C333" s="34" t="s">
        <v>1943</v>
      </c>
      <c r="D333" s="36" t="s">
        <v>1944</v>
      </c>
      <c r="E333" s="36" t="s">
        <v>1663</v>
      </c>
      <c r="F333" s="36">
        <v>6</v>
      </c>
      <c r="G333" s="36" t="s">
        <v>1084</v>
      </c>
      <c r="H333" s="36" t="s">
        <v>1108</v>
      </c>
      <c r="I333" s="36" t="s">
        <v>1137</v>
      </c>
      <c r="J333" s="34" t="s">
        <v>1109</v>
      </c>
      <c r="K333" s="36">
        <v>24000</v>
      </c>
      <c r="L333" s="39">
        <f>5*2200</f>
        <v>11000</v>
      </c>
      <c r="M333" s="39">
        <f>8*2500</f>
        <v>20000</v>
      </c>
      <c r="N333" s="39"/>
      <c r="O333" s="36">
        <v>3000</v>
      </c>
      <c r="P333" s="36"/>
      <c r="Q333" s="34">
        <f t="shared" ref="Q333:Q397" si="15">K333+L333+M333+O333+P333</f>
        <v>58000</v>
      </c>
      <c r="R333" s="34">
        <f t="shared" si="13"/>
        <v>116000</v>
      </c>
      <c r="S333" s="34">
        <f t="shared" si="14"/>
        <v>174000</v>
      </c>
      <c r="T333" s="37">
        <v>1</v>
      </c>
      <c r="U333" s="37" t="s">
        <v>901</v>
      </c>
      <c r="V333" s="34">
        <v>4000</v>
      </c>
      <c r="W333" s="34">
        <v>1</v>
      </c>
      <c r="X333" s="37">
        <v>1</v>
      </c>
      <c r="Y333" s="37" t="s">
        <v>1939</v>
      </c>
      <c r="Z333" s="34"/>
      <c r="AA333" s="34"/>
      <c r="AB333" s="37"/>
      <c r="AC333" s="34"/>
      <c r="AD333" s="37">
        <v>8</v>
      </c>
      <c r="AE333" s="34"/>
      <c r="AF333" s="34">
        <v>5</v>
      </c>
      <c r="AG333" s="37" t="s">
        <v>1120</v>
      </c>
      <c r="AH333" s="34">
        <f>5*725</f>
        <v>3625</v>
      </c>
    </row>
    <row r="334" spans="1:34" ht="293.25" x14ac:dyDescent="0.25">
      <c r="A334" s="34"/>
      <c r="B334" s="34">
        <v>321</v>
      </c>
      <c r="C334" s="34" t="s">
        <v>1945</v>
      </c>
      <c r="D334" s="36" t="s">
        <v>1946</v>
      </c>
      <c r="E334" s="36"/>
      <c r="F334" s="36"/>
      <c r="G334" s="36" t="s">
        <v>1084</v>
      </c>
      <c r="H334" s="36" t="s">
        <v>1108</v>
      </c>
      <c r="I334" s="36">
        <v>11</v>
      </c>
      <c r="J334" s="34" t="s">
        <v>1109</v>
      </c>
      <c r="K334" s="36">
        <v>12000</v>
      </c>
      <c r="L334" s="36">
        <v>8800</v>
      </c>
      <c r="M334" s="36">
        <v>10000</v>
      </c>
      <c r="N334" s="36"/>
      <c r="O334" s="36">
        <v>700</v>
      </c>
      <c r="P334" s="36"/>
      <c r="Q334" s="34">
        <f t="shared" si="15"/>
        <v>31500</v>
      </c>
      <c r="R334" s="34">
        <f t="shared" si="13"/>
        <v>63000</v>
      </c>
      <c r="S334" s="34">
        <f t="shared" si="14"/>
        <v>94500</v>
      </c>
      <c r="T334" s="37">
        <v>1</v>
      </c>
      <c r="U334" s="37" t="s">
        <v>748</v>
      </c>
      <c r="V334" s="34">
        <v>2500</v>
      </c>
      <c r="W334" s="34">
        <v>1</v>
      </c>
      <c r="X334" s="37">
        <v>1</v>
      </c>
      <c r="Y334" s="37"/>
      <c r="Z334" s="34"/>
      <c r="AA334" s="34"/>
      <c r="AB334" s="37"/>
      <c r="AC334" s="34"/>
      <c r="AD334" s="37">
        <v>4</v>
      </c>
      <c r="AE334" s="34"/>
      <c r="AF334" s="34">
        <v>8</v>
      </c>
      <c r="AG334" s="37" t="s">
        <v>1947</v>
      </c>
      <c r="AH334" s="34">
        <f>6*500+125+200</f>
        <v>3325</v>
      </c>
    </row>
    <row r="335" spans="1:34" ht="165.75" x14ac:dyDescent="0.25">
      <c r="A335" s="34"/>
      <c r="B335" s="34">
        <v>322</v>
      </c>
      <c r="C335" s="48" t="s">
        <v>1948</v>
      </c>
      <c r="D335" s="30" t="s">
        <v>1949</v>
      </c>
      <c r="E335" s="36" t="s">
        <v>1377</v>
      </c>
      <c r="F335" s="36">
        <v>6</v>
      </c>
      <c r="G335" s="36" t="s">
        <v>1950</v>
      </c>
      <c r="H335" s="36" t="s">
        <v>1108</v>
      </c>
      <c r="I335" s="36" t="s">
        <v>1137</v>
      </c>
      <c r="J335" s="34" t="s">
        <v>1109</v>
      </c>
      <c r="K335" s="39">
        <v>4200</v>
      </c>
      <c r="L335" s="39">
        <v>1100</v>
      </c>
      <c r="M335" s="39">
        <v>2500</v>
      </c>
      <c r="N335" s="39"/>
      <c r="O335" s="36">
        <v>700</v>
      </c>
      <c r="P335" s="36"/>
      <c r="Q335" s="34">
        <f t="shared" si="15"/>
        <v>8500</v>
      </c>
      <c r="R335" s="34">
        <f t="shared" ref="R335:R399" si="16">Q335*2</f>
        <v>17000</v>
      </c>
      <c r="S335" s="34">
        <f t="shared" ref="S335:S399" si="17">Q335*3</f>
        <v>25500</v>
      </c>
      <c r="T335" s="34">
        <v>1</v>
      </c>
      <c r="U335" s="34">
        <v>250</v>
      </c>
      <c r="V335" s="34">
        <v>250</v>
      </c>
      <c r="W335" s="34">
        <v>1</v>
      </c>
      <c r="X335" s="34">
        <v>1</v>
      </c>
      <c r="Y335" s="34" t="s">
        <v>1272</v>
      </c>
      <c r="Z335" s="34"/>
      <c r="AA335" s="34"/>
      <c r="AB335" s="34"/>
      <c r="AC335" s="34"/>
      <c r="AD335" s="34">
        <v>1</v>
      </c>
      <c r="AE335" s="34"/>
      <c r="AF335" s="34">
        <v>1</v>
      </c>
      <c r="AG335" s="34">
        <v>125</v>
      </c>
      <c r="AH335" s="34">
        <v>125</v>
      </c>
    </row>
    <row r="336" spans="1:34" ht="204" x14ac:dyDescent="0.25">
      <c r="A336" s="34"/>
      <c r="B336" s="34">
        <v>323</v>
      </c>
      <c r="C336" s="48" t="s">
        <v>1951</v>
      </c>
      <c r="D336" s="30" t="s">
        <v>1952</v>
      </c>
      <c r="E336" s="36" t="s">
        <v>1377</v>
      </c>
      <c r="F336" s="36">
        <v>6</v>
      </c>
      <c r="G336" s="36" t="s">
        <v>1089</v>
      </c>
      <c r="H336" s="36" t="s">
        <v>1224</v>
      </c>
      <c r="I336" s="36" t="s">
        <v>1137</v>
      </c>
      <c r="J336" s="34" t="s">
        <v>1109</v>
      </c>
      <c r="K336" s="39">
        <v>4200</v>
      </c>
      <c r="L336" s="39">
        <v>700</v>
      </c>
      <c r="M336" s="39">
        <v>2500</v>
      </c>
      <c r="N336" s="39"/>
      <c r="O336" s="36">
        <v>3000</v>
      </c>
      <c r="P336" s="36"/>
      <c r="Q336" s="34">
        <f t="shared" si="15"/>
        <v>10400</v>
      </c>
      <c r="R336" s="34">
        <f t="shared" si="16"/>
        <v>20800</v>
      </c>
      <c r="S336" s="34">
        <f t="shared" si="17"/>
        <v>31200</v>
      </c>
      <c r="T336" s="34">
        <v>1</v>
      </c>
      <c r="U336" s="34">
        <v>250</v>
      </c>
      <c r="V336" s="34">
        <v>250</v>
      </c>
      <c r="W336" s="34">
        <v>1</v>
      </c>
      <c r="X336" s="34">
        <v>1</v>
      </c>
      <c r="Y336" s="34" t="s">
        <v>1196</v>
      </c>
      <c r="Z336" s="34"/>
      <c r="AA336" s="34"/>
      <c r="AB336" s="34"/>
      <c r="AC336" s="34"/>
      <c r="AD336" s="34">
        <v>1</v>
      </c>
      <c r="AE336" s="34"/>
      <c r="AF336" s="34">
        <v>1</v>
      </c>
      <c r="AG336" s="34" t="s">
        <v>1091</v>
      </c>
      <c r="AH336" s="34">
        <v>50</v>
      </c>
    </row>
    <row r="337" spans="1:34" ht="267.75" x14ac:dyDescent="0.25">
      <c r="A337" s="34"/>
      <c r="B337" s="34">
        <v>324</v>
      </c>
      <c r="C337" s="34" t="s">
        <v>1953</v>
      </c>
      <c r="D337" s="36" t="s">
        <v>1954</v>
      </c>
      <c r="E337" s="36" t="s">
        <v>1696</v>
      </c>
      <c r="F337" s="36">
        <v>6</v>
      </c>
      <c r="G337" s="36" t="s">
        <v>1168</v>
      </c>
      <c r="H337" s="36" t="s">
        <v>408</v>
      </c>
      <c r="I337" s="36" t="s">
        <v>1137</v>
      </c>
      <c r="J337" s="34" t="s">
        <v>1113</v>
      </c>
      <c r="K337" s="39">
        <v>12000</v>
      </c>
      <c r="L337" s="39">
        <f>5800+5800+2200+2200+1100</f>
        <v>17100</v>
      </c>
      <c r="M337" s="39">
        <v>17500</v>
      </c>
      <c r="N337" s="39"/>
      <c r="O337" s="39"/>
      <c r="P337" s="39"/>
      <c r="Q337" s="34">
        <f t="shared" si="15"/>
        <v>46600</v>
      </c>
      <c r="R337" s="34">
        <f t="shared" si="16"/>
        <v>93200</v>
      </c>
      <c r="S337" s="34">
        <f t="shared" si="17"/>
        <v>139800</v>
      </c>
      <c r="T337" s="37">
        <v>1</v>
      </c>
      <c r="U337" s="37" t="s">
        <v>1955</v>
      </c>
      <c r="V337" s="34">
        <v>3150</v>
      </c>
      <c r="W337" s="34"/>
      <c r="X337" s="37"/>
      <c r="Y337" s="37"/>
      <c r="Z337" s="34"/>
      <c r="AA337" s="34"/>
      <c r="AB337" s="37"/>
      <c r="AC337" s="34"/>
      <c r="AD337" s="37">
        <v>7</v>
      </c>
      <c r="AE337" s="34"/>
      <c r="AF337" s="34">
        <v>5</v>
      </c>
      <c r="AG337" s="37" t="s">
        <v>1956</v>
      </c>
      <c r="AH337" s="34">
        <f>600+1010+625+500+1010</f>
        <v>3745</v>
      </c>
    </row>
    <row r="338" spans="1:34" ht="280.5" x14ac:dyDescent="0.25">
      <c r="A338" s="34"/>
      <c r="B338" s="34">
        <v>325</v>
      </c>
      <c r="C338" s="34" t="s">
        <v>1957</v>
      </c>
      <c r="D338" s="39" t="s">
        <v>1958</v>
      </c>
      <c r="E338" s="36" t="s">
        <v>1323</v>
      </c>
      <c r="F338" s="39">
        <v>5</v>
      </c>
      <c r="G338" s="39" t="s">
        <v>1090</v>
      </c>
      <c r="H338" s="39" t="s">
        <v>1108</v>
      </c>
      <c r="I338" s="39">
        <v>4</v>
      </c>
      <c r="J338" s="34" t="s">
        <v>1113</v>
      </c>
      <c r="K338" s="39">
        <v>4200</v>
      </c>
      <c r="L338" s="36">
        <v>1100</v>
      </c>
      <c r="M338" s="36">
        <v>2500</v>
      </c>
      <c r="N338" s="36"/>
      <c r="O338" s="36">
        <v>700</v>
      </c>
      <c r="P338" s="36"/>
      <c r="Q338" s="34">
        <f t="shared" si="15"/>
        <v>8500</v>
      </c>
      <c r="R338" s="34">
        <f t="shared" si="16"/>
        <v>17000</v>
      </c>
      <c r="S338" s="34">
        <f t="shared" si="17"/>
        <v>25500</v>
      </c>
      <c r="T338" s="37">
        <v>1</v>
      </c>
      <c r="U338" s="34" t="s">
        <v>35</v>
      </c>
      <c r="V338" s="34">
        <v>250</v>
      </c>
      <c r="W338" s="34">
        <v>1</v>
      </c>
      <c r="X338" s="37">
        <v>1</v>
      </c>
      <c r="Y338" s="37" t="s">
        <v>1114</v>
      </c>
      <c r="Z338" s="34"/>
      <c r="AA338" s="34"/>
      <c r="AB338" s="37"/>
      <c r="AC338" s="34"/>
      <c r="AD338" s="37">
        <v>1</v>
      </c>
      <c r="AE338" s="34"/>
      <c r="AF338" s="34">
        <v>1</v>
      </c>
      <c r="AG338" s="34" t="s">
        <v>35</v>
      </c>
      <c r="AH338" s="37">
        <v>250</v>
      </c>
    </row>
    <row r="339" spans="1:34" ht="229.5" x14ac:dyDescent="0.25">
      <c r="A339" s="34"/>
      <c r="B339" s="34">
        <v>326</v>
      </c>
      <c r="C339" s="34" t="s">
        <v>1959</v>
      </c>
      <c r="D339" s="39" t="s">
        <v>1960</v>
      </c>
      <c r="E339" s="36" t="s">
        <v>1323</v>
      </c>
      <c r="F339" s="39">
        <v>5</v>
      </c>
      <c r="G339" s="39" t="s">
        <v>1090</v>
      </c>
      <c r="H339" s="39" t="s">
        <v>1108</v>
      </c>
      <c r="I339" s="39">
        <v>4</v>
      </c>
      <c r="J339" s="34" t="s">
        <v>1113</v>
      </c>
      <c r="K339" s="39">
        <v>4200</v>
      </c>
      <c r="L339" s="36">
        <v>1100</v>
      </c>
      <c r="M339" s="36">
        <v>2500</v>
      </c>
      <c r="N339" s="36"/>
      <c r="O339" s="36">
        <v>700</v>
      </c>
      <c r="P339" s="36"/>
      <c r="Q339" s="34">
        <f t="shared" si="15"/>
        <v>8500</v>
      </c>
      <c r="R339" s="34">
        <f t="shared" si="16"/>
        <v>17000</v>
      </c>
      <c r="S339" s="34">
        <f t="shared" si="17"/>
        <v>25500</v>
      </c>
      <c r="T339" s="37">
        <v>1</v>
      </c>
      <c r="U339" s="34" t="s">
        <v>35</v>
      </c>
      <c r="V339" s="34">
        <v>250</v>
      </c>
      <c r="W339" s="34">
        <v>1</v>
      </c>
      <c r="X339" s="37">
        <v>1</v>
      </c>
      <c r="Y339" s="37" t="s">
        <v>1114</v>
      </c>
      <c r="Z339" s="34"/>
      <c r="AA339" s="34"/>
      <c r="AB339" s="37"/>
      <c r="AC339" s="34"/>
      <c r="AD339" s="37">
        <v>1</v>
      </c>
      <c r="AE339" s="34"/>
      <c r="AF339" s="34">
        <v>1</v>
      </c>
      <c r="AG339" s="37" t="s">
        <v>86</v>
      </c>
      <c r="AH339" s="34">
        <v>125</v>
      </c>
    </row>
    <row r="340" spans="1:34" ht="267.75" x14ac:dyDescent="0.25">
      <c r="A340" s="34"/>
      <c r="B340" s="34">
        <v>327</v>
      </c>
      <c r="C340" s="34" t="s">
        <v>1961</v>
      </c>
      <c r="D340" s="36" t="s">
        <v>1962</v>
      </c>
      <c r="E340" s="36" t="s">
        <v>1323</v>
      </c>
      <c r="F340" s="36">
        <v>5</v>
      </c>
      <c r="G340" s="39" t="s">
        <v>1090</v>
      </c>
      <c r="H340" s="39" t="s">
        <v>1108</v>
      </c>
      <c r="I340" s="36">
        <v>4</v>
      </c>
      <c r="J340" s="34" t="s">
        <v>1113</v>
      </c>
      <c r="K340" s="39">
        <v>4200</v>
      </c>
      <c r="L340" s="36">
        <v>1100</v>
      </c>
      <c r="M340" s="36">
        <v>2500</v>
      </c>
      <c r="N340" s="36"/>
      <c r="O340" s="36">
        <v>3000</v>
      </c>
      <c r="P340" s="36"/>
      <c r="Q340" s="34">
        <f t="shared" si="15"/>
        <v>10800</v>
      </c>
      <c r="R340" s="34">
        <f t="shared" si="16"/>
        <v>21600</v>
      </c>
      <c r="S340" s="34">
        <f t="shared" si="17"/>
        <v>32400</v>
      </c>
      <c r="T340" s="37">
        <v>1</v>
      </c>
      <c r="U340" s="34" t="s">
        <v>35</v>
      </c>
      <c r="V340" s="34">
        <v>250</v>
      </c>
      <c r="W340" s="34">
        <v>1</v>
      </c>
      <c r="X340" s="37">
        <v>1</v>
      </c>
      <c r="Y340" s="37" t="s">
        <v>1181</v>
      </c>
      <c r="Z340" s="50"/>
      <c r="AA340" s="34"/>
      <c r="AB340" s="37"/>
      <c r="AC340" s="34"/>
      <c r="AD340" s="37">
        <v>1</v>
      </c>
      <c r="AE340" s="34"/>
      <c r="AF340" s="34">
        <v>1</v>
      </c>
      <c r="AG340" s="37" t="s">
        <v>126</v>
      </c>
      <c r="AH340" s="34">
        <v>160</v>
      </c>
    </row>
    <row r="341" spans="1:34" ht="306" x14ac:dyDescent="0.25">
      <c r="A341" s="34"/>
      <c r="B341" s="34">
        <v>328</v>
      </c>
      <c r="C341" s="34" t="s">
        <v>1963</v>
      </c>
      <c r="D341" s="36" t="s">
        <v>1189</v>
      </c>
      <c r="E341" s="36" t="s">
        <v>1190</v>
      </c>
      <c r="F341" s="36">
        <v>6</v>
      </c>
      <c r="G341" s="36" t="s">
        <v>1088</v>
      </c>
      <c r="H341" s="36" t="s">
        <v>408</v>
      </c>
      <c r="I341" s="36">
        <v>5</v>
      </c>
      <c r="J341" s="34" t="s">
        <v>1109</v>
      </c>
      <c r="K341" s="39"/>
      <c r="L341" s="36">
        <v>5200</v>
      </c>
      <c r="M341" s="39"/>
      <c r="N341" s="39"/>
      <c r="O341" s="39"/>
      <c r="P341" s="39"/>
      <c r="Q341" s="34">
        <f t="shared" si="15"/>
        <v>5200</v>
      </c>
      <c r="R341" s="34">
        <f t="shared" si="16"/>
        <v>10400</v>
      </c>
      <c r="S341" s="34">
        <f t="shared" si="17"/>
        <v>15600</v>
      </c>
      <c r="T341" s="37"/>
      <c r="U341" s="34"/>
      <c r="V341" s="34"/>
      <c r="W341" s="34"/>
      <c r="X341" s="37"/>
      <c r="Y341" s="37"/>
      <c r="Z341" s="34"/>
      <c r="AA341" s="34"/>
      <c r="AB341" s="37"/>
      <c r="AC341" s="34"/>
      <c r="AD341" s="37"/>
      <c r="AE341" s="34"/>
      <c r="AF341" s="34">
        <v>2</v>
      </c>
      <c r="AG341" s="37" t="s">
        <v>1072</v>
      </c>
      <c r="AH341" s="34">
        <v>500</v>
      </c>
    </row>
    <row r="342" spans="1:34" ht="191.25" x14ac:dyDescent="0.25">
      <c r="A342" s="34"/>
      <c r="B342" s="34">
        <v>329</v>
      </c>
      <c r="C342" s="34" t="s">
        <v>1964</v>
      </c>
      <c r="D342" s="40" t="s">
        <v>1965</v>
      </c>
      <c r="E342" s="40" t="s">
        <v>1190</v>
      </c>
      <c r="F342" s="40">
        <v>6</v>
      </c>
      <c r="G342" s="40" t="s">
        <v>1088</v>
      </c>
      <c r="H342" s="40" t="s">
        <v>1108</v>
      </c>
      <c r="I342" s="40">
        <v>5</v>
      </c>
      <c r="J342" s="34" t="s">
        <v>1109</v>
      </c>
      <c r="K342" s="39">
        <v>4200</v>
      </c>
      <c r="L342" s="39"/>
      <c r="M342" s="39">
        <v>2500</v>
      </c>
      <c r="N342" s="39"/>
      <c r="O342" s="39">
        <v>700</v>
      </c>
      <c r="P342" s="39"/>
      <c r="Q342" s="34">
        <f t="shared" si="15"/>
        <v>7400</v>
      </c>
      <c r="R342" s="34">
        <f t="shared" si="16"/>
        <v>14800</v>
      </c>
      <c r="S342" s="34">
        <f t="shared" si="17"/>
        <v>22200</v>
      </c>
      <c r="T342" s="37">
        <v>1</v>
      </c>
      <c r="U342" s="34" t="s">
        <v>27</v>
      </c>
      <c r="V342" s="34">
        <v>500</v>
      </c>
      <c r="W342" s="34">
        <v>1</v>
      </c>
      <c r="X342" s="37">
        <v>1</v>
      </c>
      <c r="Y342" s="37" t="s">
        <v>1114</v>
      </c>
      <c r="Z342" s="34"/>
      <c r="AA342" s="34"/>
      <c r="AB342" s="37"/>
      <c r="AC342" s="34"/>
      <c r="AD342" s="37">
        <v>1</v>
      </c>
      <c r="AE342" s="34"/>
      <c r="AF342" s="34"/>
      <c r="AG342" s="37"/>
      <c r="AH342" s="34"/>
    </row>
    <row r="343" spans="1:34" ht="229.5" x14ac:dyDescent="0.25">
      <c r="A343" s="34"/>
      <c r="B343" s="34">
        <v>330</v>
      </c>
      <c r="C343" s="34" t="s">
        <v>1966</v>
      </c>
      <c r="D343" s="40" t="s">
        <v>1967</v>
      </c>
      <c r="E343" s="40" t="s">
        <v>1190</v>
      </c>
      <c r="F343" s="40">
        <v>6</v>
      </c>
      <c r="G343" s="40" t="s">
        <v>1088</v>
      </c>
      <c r="H343" s="40" t="s">
        <v>1108</v>
      </c>
      <c r="I343" s="40">
        <v>5</v>
      </c>
      <c r="J343" s="34" t="s">
        <v>1109</v>
      </c>
      <c r="K343" s="39">
        <v>5800</v>
      </c>
      <c r="L343" s="39">
        <v>2200</v>
      </c>
      <c r="M343" s="39">
        <v>7500</v>
      </c>
      <c r="N343" s="39"/>
      <c r="O343" s="39">
        <v>3000</v>
      </c>
      <c r="P343" s="39"/>
      <c r="Q343" s="34">
        <f t="shared" si="15"/>
        <v>18500</v>
      </c>
      <c r="R343" s="34">
        <f t="shared" si="16"/>
        <v>37000</v>
      </c>
      <c r="S343" s="34">
        <f t="shared" si="17"/>
        <v>55500</v>
      </c>
      <c r="T343" s="37">
        <v>1</v>
      </c>
      <c r="U343" s="34" t="s">
        <v>295</v>
      </c>
      <c r="V343" s="34">
        <v>750</v>
      </c>
      <c r="W343" s="34">
        <v>1</v>
      </c>
      <c r="X343" s="37">
        <v>1</v>
      </c>
      <c r="Y343" s="37" t="s">
        <v>1181</v>
      </c>
      <c r="Z343" s="34"/>
      <c r="AA343" s="34"/>
      <c r="AB343" s="37"/>
      <c r="AC343" s="34"/>
      <c r="AD343" s="37">
        <v>3</v>
      </c>
      <c r="AE343" s="34"/>
      <c r="AF343" s="34">
        <v>2</v>
      </c>
      <c r="AG343" s="37" t="s">
        <v>1968</v>
      </c>
      <c r="AH343" s="34">
        <f>500+380</f>
        <v>880</v>
      </c>
    </row>
    <row r="344" spans="1:34" ht="229.5" x14ac:dyDescent="0.25">
      <c r="A344" s="34"/>
      <c r="B344" s="34">
        <v>331</v>
      </c>
      <c r="C344" s="34" t="s">
        <v>1969</v>
      </c>
      <c r="D344" s="36" t="s">
        <v>1189</v>
      </c>
      <c r="E344" s="40" t="s">
        <v>1190</v>
      </c>
      <c r="F344" s="40">
        <v>6</v>
      </c>
      <c r="G344" s="40" t="s">
        <v>1088</v>
      </c>
      <c r="H344" s="40" t="s">
        <v>408</v>
      </c>
      <c r="I344" s="36">
        <v>5</v>
      </c>
      <c r="J344" s="34" t="s">
        <v>1109</v>
      </c>
      <c r="K344" s="39"/>
      <c r="L344" s="39">
        <v>1700</v>
      </c>
      <c r="M344" s="39"/>
      <c r="N344" s="39"/>
      <c r="O344" s="39"/>
      <c r="P344" s="39"/>
      <c r="Q344" s="34">
        <f t="shared" si="15"/>
        <v>1700</v>
      </c>
      <c r="R344" s="34">
        <f t="shared" si="16"/>
        <v>3400</v>
      </c>
      <c r="S344" s="34">
        <f t="shared" si="17"/>
        <v>5100</v>
      </c>
      <c r="T344" s="37"/>
      <c r="U344" s="34"/>
      <c r="V344" s="34"/>
      <c r="W344" s="34"/>
      <c r="X344" s="37"/>
      <c r="Y344" s="37"/>
      <c r="Z344" s="34"/>
      <c r="AA344" s="34"/>
      <c r="AB344" s="37"/>
      <c r="AC344" s="34"/>
      <c r="AD344" s="37"/>
      <c r="AE344" s="34"/>
      <c r="AF344" s="34">
        <v>1</v>
      </c>
      <c r="AG344" s="37" t="s">
        <v>1134</v>
      </c>
      <c r="AH344" s="34">
        <v>62.5</v>
      </c>
    </row>
    <row r="345" spans="1:34" ht="267.75" x14ac:dyDescent="0.25">
      <c r="A345" s="34"/>
      <c r="B345" s="34">
        <v>332</v>
      </c>
      <c r="C345" s="34" t="s">
        <v>1970</v>
      </c>
      <c r="D345" s="36" t="s">
        <v>1971</v>
      </c>
      <c r="E345" s="36" t="s">
        <v>1180</v>
      </c>
      <c r="F345" s="36">
        <v>6</v>
      </c>
      <c r="G345" s="40" t="s">
        <v>1088</v>
      </c>
      <c r="H345" s="40" t="s">
        <v>408</v>
      </c>
      <c r="I345" s="36">
        <v>5</v>
      </c>
      <c r="J345" s="34" t="s">
        <v>1109</v>
      </c>
      <c r="K345" s="39"/>
      <c r="L345" s="36">
        <v>1700</v>
      </c>
      <c r="M345" s="39"/>
      <c r="N345" s="39"/>
      <c r="O345" s="39"/>
      <c r="P345" s="39"/>
      <c r="Q345" s="34">
        <f t="shared" si="15"/>
        <v>1700</v>
      </c>
      <c r="R345" s="34">
        <f t="shared" si="16"/>
        <v>3400</v>
      </c>
      <c r="S345" s="34">
        <f t="shared" si="17"/>
        <v>5100</v>
      </c>
      <c r="T345" s="37"/>
      <c r="U345" s="34"/>
      <c r="V345" s="34"/>
      <c r="W345" s="34"/>
      <c r="X345" s="37"/>
      <c r="Y345" s="37"/>
      <c r="Z345" s="34"/>
      <c r="AA345" s="34"/>
      <c r="AB345" s="37"/>
      <c r="AC345" s="34"/>
      <c r="AD345" s="37"/>
      <c r="AE345" s="34"/>
      <c r="AF345" s="34">
        <v>1</v>
      </c>
      <c r="AG345" s="37" t="s">
        <v>1134</v>
      </c>
      <c r="AH345" s="34">
        <v>62.5</v>
      </c>
    </row>
    <row r="346" spans="1:34" ht="242.25" x14ac:dyDescent="0.25">
      <c r="A346" s="34"/>
      <c r="B346" s="34">
        <v>333</v>
      </c>
      <c r="C346" s="34" t="s">
        <v>1972</v>
      </c>
      <c r="D346" s="36" t="s">
        <v>1971</v>
      </c>
      <c r="E346" s="36" t="s">
        <v>1180</v>
      </c>
      <c r="F346" s="36">
        <v>6</v>
      </c>
      <c r="G346" s="40" t="s">
        <v>1088</v>
      </c>
      <c r="H346" s="40" t="s">
        <v>1108</v>
      </c>
      <c r="I346" s="36">
        <v>5</v>
      </c>
      <c r="J346" s="34" t="s">
        <v>1109</v>
      </c>
      <c r="K346" s="36">
        <v>4200</v>
      </c>
      <c r="L346" s="39"/>
      <c r="M346" s="39">
        <v>2500</v>
      </c>
      <c r="N346" s="39"/>
      <c r="O346" s="39">
        <v>700</v>
      </c>
      <c r="P346" s="39"/>
      <c r="Q346" s="34">
        <f t="shared" si="15"/>
        <v>7400</v>
      </c>
      <c r="R346" s="34">
        <f t="shared" si="16"/>
        <v>14800</v>
      </c>
      <c r="S346" s="34">
        <f t="shared" si="17"/>
        <v>22200</v>
      </c>
      <c r="T346" s="37">
        <v>1</v>
      </c>
      <c r="U346" s="34" t="s">
        <v>35</v>
      </c>
      <c r="V346" s="34">
        <v>250</v>
      </c>
      <c r="W346" s="34">
        <v>1</v>
      </c>
      <c r="X346" s="37">
        <v>1</v>
      </c>
      <c r="Y346" s="37" t="s">
        <v>1239</v>
      </c>
      <c r="Z346" s="34"/>
      <c r="AA346" s="34"/>
      <c r="AB346" s="37"/>
      <c r="AC346" s="34"/>
      <c r="AD346" s="37">
        <v>1</v>
      </c>
      <c r="AE346" s="34"/>
      <c r="AF346" s="34"/>
      <c r="AG346" s="37"/>
      <c r="AH346" s="34"/>
    </row>
    <row r="347" spans="1:34" ht="331.5" x14ac:dyDescent="0.25">
      <c r="A347" s="34"/>
      <c r="B347" s="34">
        <v>334</v>
      </c>
      <c r="C347" s="34" t="s">
        <v>1973</v>
      </c>
      <c r="D347" s="36" t="s">
        <v>1974</v>
      </c>
      <c r="E347" s="36" t="s">
        <v>1151</v>
      </c>
      <c r="F347" s="36">
        <v>6</v>
      </c>
      <c r="G347" s="40" t="s">
        <v>1088</v>
      </c>
      <c r="H347" s="40" t="s">
        <v>1108</v>
      </c>
      <c r="I347" s="36">
        <v>5</v>
      </c>
      <c r="J347" s="34" t="s">
        <v>1109</v>
      </c>
      <c r="K347" s="36">
        <v>4200</v>
      </c>
      <c r="L347" s="39">
        <v>1100</v>
      </c>
      <c r="M347" s="39">
        <v>5000</v>
      </c>
      <c r="N347" s="39"/>
      <c r="O347" s="39">
        <v>3000</v>
      </c>
      <c r="P347" s="39"/>
      <c r="Q347" s="34">
        <f t="shared" si="15"/>
        <v>13300</v>
      </c>
      <c r="R347" s="34">
        <f t="shared" si="16"/>
        <v>26600</v>
      </c>
      <c r="S347" s="34">
        <f t="shared" si="17"/>
        <v>39900</v>
      </c>
      <c r="T347" s="37">
        <v>1</v>
      </c>
      <c r="U347" s="34" t="s">
        <v>33</v>
      </c>
      <c r="V347" s="34">
        <v>315</v>
      </c>
      <c r="W347" s="34">
        <v>1</v>
      </c>
      <c r="X347" s="37">
        <v>1</v>
      </c>
      <c r="Y347" s="37" t="s">
        <v>1181</v>
      </c>
      <c r="Z347" s="34"/>
      <c r="AA347" s="34"/>
      <c r="AB347" s="37"/>
      <c r="AC347" s="34"/>
      <c r="AD347" s="37">
        <v>2</v>
      </c>
      <c r="AE347" s="34"/>
      <c r="AF347" s="34">
        <v>1</v>
      </c>
      <c r="AG347" s="37" t="s">
        <v>35</v>
      </c>
      <c r="AH347" s="34">
        <v>250</v>
      </c>
    </row>
    <row r="348" spans="1:34" ht="255" x14ac:dyDescent="0.25">
      <c r="A348" s="34"/>
      <c r="B348" s="34">
        <v>335</v>
      </c>
      <c r="C348" s="34" t="s">
        <v>1975</v>
      </c>
      <c r="D348" s="36" t="s">
        <v>1976</v>
      </c>
      <c r="E348" s="36" t="s">
        <v>1151</v>
      </c>
      <c r="F348" s="36">
        <v>6</v>
      </c>
      <c r="G348" s="40" t="s">
        <v>1088</v>
      </c>
      <c r="H348" s="40" t="s">
        <v>1108</v>
      </c>
      <c r="I348" s="36">
        <v>5</v>
      </c>
      <c r="J348" s="34" t="s">
        <v>1109</v>
      </c>
      <c r="K348" s="39">
        <f>12000+4200</f>
        <v>16200</v>
      </c>
      <c r="L348" s="39">
        <f>5400+2200+1100</f>
        <v>8700</v>
      </c>
      <c r="M348" s="34">
        <v>12500</v>
      </c>
      <c r="N348" s="34"/>
      <c r="O348" s="34">
        <v>3700</v>
      </c>
      <c r="P348" s="34"/>
      <c r="Q348" s="34">
        <f t="shared" si="15"/>
        <v>41100</v>
      </c>
      <c r="R348" s="34">
        <f t="shared" si="16"/>
        <v>82200</v>
      </c>
      <c r="S348" s="34">
        <f t="shared" si="17"/>
        <v>123300</v>
      </c>
      <c r="T348" s="37">
        <v>1</v>
      </c>
      <c r="U348" s="37" t="s">
        <v>1977</v>
      </c>
      <c r="V348" s="34">
        <v>2100</v>
      </c>
      <c r="W348" s="34">
        <v>1</v>
      </c>
      <c r="X348" s="37">
        <v>2</v>
      </c>
      <c r="Y348" s="37" t="s">
        <v>1978</v>
      </c>
      <c r="Z348" s="34"/>
      <c r="AA348" s="34"/>
      <c r="AB348" s="37"/>
      <c r="AC348" s="34"/>
      <c r="AD348" s="37">
        <v>5</v>
      </c>
      <c r="AE348" s="34"/>
      <c r="AF348" s="34">
        <v>3</v>
      </c>
      <c r="AG348" s="37" t="s">
        <v>1225</v>
      </c>
      <c r="AH348" s="34">
        <f>1000+750+500</f>
        <v>2250</v>
      </c>
    </row>
    <row r="349" spans="1:34" ht="255" x14ac:dyDescent="0.25">
      <c r="A349" s="34"/>
      <c r="B349" s="34">
        <v>336</v>
      </c>
      <c r="C349" s="34" t="s">
        <v>1979</v>
      </c>
      <c r="D349" s="36" t="s">
        <v>1980</v>
      </c>
      <c r="E349" s="36" t="s">
        <v>1180</v>
      </c>
      <c r="F349" s="36">
        <v>6</v>
      </c>
      <c r="G349" s="40" t="s">
        <v>1088</v>
      </c>
      <c r="H349" s="40" t="s">
        <v>408</v>
      </c>
      <c r="I349" s="36">
        <v>5</v>
      </c>
      <c r="J349" s="34" t="s">
        <v>1109</v>
      </c>
      <c r="K349" s="39"/>
      <c r="L349" s="39">
        <v>2600</v>
      </c>
      <c r="M349" s="39"/>
      <c r="N349" s="39"/>
      <c r="O349" s="39"/>
      <c r="P349" s="39"/>
      <c r="Q349" s="34">
        <f t="shared" si="15"/>
        <v>2600</v>
      </c>
      <c r="R349" s="34">
        <f t="shared" si="16"/>
        <v>5200</v>
      </c>
      <c r="S349" s="34">
        <f t="shared" si="17"/>
        <v>7800</v>
      </c>
      <c r="T349" s="37"/>
      <c r="U349" s="34"/>
      <c r="V349" s="34"/>
      <c r="W349" s="34"/>
      <c r="X349" s="37"/>
      <c r="Y349" s="37"/>
      <c r="Z349" s="34"/>
      <c r="AA349" s="34"/>
      <c r="AB349" s="37"/>
      <c r="AC349" s="34"/>
      <c r="AD349" s="37"/>
      <c r="AE349" s="34"/>
      <c r="AF349" s="34">
        <v>1</v>
      </c>
      <c r="AG349" s="37" t="s">
        <v>86</v>
      </c>
      <c r="AH349" s="34">
        <v>125</v>
      </c>
    </row>
    <row r="350" spans="1:34" ht="229.5" x14ac:dyDescent="0.25">
      <c r="A350" s="34"/>
      <c r="B350" s="34">
        <v>337</v>
      </c>
      <c r="C350" s="34" t="s">
        <v>1981</v>
      </c>
      <c r="D350" s="36" t="s">
        <v>1982</v>
      </c>
      <c r="E350" s="36" t="s">
        <v>1983</v>
      </c>
      <c r="F350" s="36">
        <v>5</v>
      </c>
      <c r="G350" s="40" t="s">
        <v>1089</v>
      </c>
      <c r="H350" s="40" t="s">
        <v>1108</v>
      </c>
      <c r="I350" s="36">
        <v>5</v>
      </c>
      <c r="J350" s="34" t="s">
        <v>1113</v>
      </c>
      <c r="K350" s="36">
        <v>4200</v>
      </c>
      <c r="L350" s="36">
        <v>1100</v>
      </c>
      <c r="M350" s="36">
        <v>2500</v>
      </c>
      <c r="N350" s="36"/>
      <c r="O350" s="36">
        <v>700</v>
      </c>
      <c r="P350" s="36"/>
      <c r="Q350" s="34">
        <f t="shared" si="15"/>
        <v>8500</v>
      </c>
      <c r="R350" s="34">
        <f t="shared" si="16"/>
        <v>17000</v>
      </c>
      <c r="S350" s="34">
        <f t="shared" si="17"/>
        <v>25500</v>
      </c>
      <c r="T350" s="37">
        <v>1</v>
      </c>
      <c r="U350" s="34" t="s">
        <v>35</v>
      </c>
      <c r="V350" s="34">
        <v>250</v>
      </c>
      <c r="W350" s="34">
        <v>1</v>
      </c>
      <c r="X350" s="37">
        <v>1</v>
      </c>
      <c r="Y350" s="37" t="s">
        <v>1114</v>
      </c>
      <c r="Z350" s="34"/>
      <c r="AA350" s="34"/>
      <c r="AB350" s="37"/>
      <c r="AC350" s="34"/>
      <c r="AD350" s="37">
        <v>1</v>
      </c>
      <c r="AE350" s="34"/>
      <c r="AF350" s="34">
        <v>1</v>
      </c>
      <c r="AG350" s="37">
        <v>320</v>
      </c>
      <c r="AH350" s="34">
        <v>320</v>
      </c>
    </row>
    <row r="351" spans="1:34" ht="216.75" x14ac:dyDescent="0.25">
      <c r="A351" s="34"/>
      <c r="B351" s="34">
        <v>338</v>
      </c>
      <c r="C351" s="34" t="s">
        <v>1984</v>
      </c>
      <c r="D351" s="36" t="s">
        <v>1985</v>
      </c>
      <c r="E351" s="36" t="s">
        <v>1986</v>
      </c>
      <c r="F351" s="36">
        <v>5</v>
      </c>
      <c r="G351" s="36" t="s">
        <v>1089</v>
      </c>
      <c r="H351" s="36" t="s">
        <v>1108</v>
      </c>
      <c r="I351" s="36">
        <v>5</v>
      </c>
      <c r="J351" s="34" t="s">
        <v>1113</v>
      </c>
      <c r="K351" s="36">
        <v>4200</v>
      </c>
      <c r="L351" s="36">
        <v>1100</v>
      </c>
      <c r="M351" s="36">
        <v>7500</v>
      </c>
      <c r="N351" s="36"/>
      <c r="O351" s="36">
        <v>3000</v>
      </c>
      <c r="P351" s="36"/>
      <c r="Q351" s="34">
        <f t="shared" si="15"/>
        <v>15800</v>
      </c>
      <c r="R351" s="34">
        <f t="shared" si="16"/>
        <v>31600</v>
      </c>
      <c r="S351" s="34">
        <f t="shared" si="17"/>
        <v>47400</v>
      </c>
      <c r="T351" s="37">
        <v>1</v>
      </c>
      <c r="U351" s="34" t="s">
        <v>35</v>
      </c>
      <c r="V351" s="34">
        <v>250</v>
      </c>
      <c r="W351" s="34">
        <v>1</v>
      </c>
      <c r="X351" s="37">
        <v>1</v>
      </c>
      <c r="Y351" s="37" t="s">
        <v>1206</v>
      </c>
      <c r="Z351" s="34"/>
      <c r="AA351" s="34"/>
      <c r="AB351" s="37"/>
      <c r="AC351" s="34"/>
      <c r="AD351" s="37">
        <v>3</v>
      </c>
      <c r="AE351" s="34"/>
      <c r="AF351" s="34">
        <v>1</v>
      </c>
      <c r="AG351" s="37">
        <v>140</v>
      </c>
      <c r="AH351" s="34">
        <v>140</v>
      </c>
    </row>
    <row r="352" spans="1:34" ht="204" x14ac:dyDescent="0.25">
      <c r="A352" s="34"/>
      <c r="B352" s="34">
        <v>339</v>
      </c>
      <c r="C352" s="34" t="s">
        <v>1987</v>
      </c>
      <c r="D352" s="36" t="s">
        <v>1988</v>
      </c>
      <c r="E352" s="36" t="s">
        <v>1112</v>
      </c>
      <c r="F352" s="36">
        <v>5</v>
      </c>
      <c r="G352" s="36" t="s">
        <v>1086</v>
      </c>
      <c r="H352" s="36" t="s">
        <v>1108</v>
      </c>
      <c r="I352" s="36">
        <v>5</v>
      </c>
      <c r="J352" s="34" t="s">
        <v>1113</v>
      </c>
      <c r="K352" s="36">
        <v>4200</v>
      </c>
      <c r="L352" s="36">
        <v>1100</v>
      </c>
      <c r="M352" s="36">
        <v>5000</v>
      </c>
      <c r="N352" s="36"/>
      <c r="O352" s="36">
        <v>700</v>
      </c>
      <c r="P352" s="36"/>
      <c r="Q352" s="34">
        <f t="shared" si="15"/>
        <v>11000</v>
      </c>
      <c r="R352" s="34">
        <f t="shared" si="16"/>
        <v>22000</v>
      </c>
      <c r="S352" s="34">
        <f t="shared" si="17"/>
        <v>33000</v>
      </c>
      <c r="T352" s="37">
        <v>1</v>
      </c>
      <c r="U352" s="34" t="s">
        <v>27</v>
      </c>
      <c r="V352" s="34">
        <v>500</v>
      </c>
      <c r="W352" s="34">
        <v>1</v>
      </c>
      <c r="X352" s="37">
        <v>1</v>
      </c>
      <c r="Y352" s="37" t="s">
        <v>1114</v>
      </c>
      <c r="Z352" s="34"/>
      <c r="AA352" s="34"/>
      <c r="AB352" s="37"/>
      <c r="AC352" s="34"/>
      <c r="AD352" s="37">
        <v>2</v>
      </c>
      <c r="AE352" s="34"/>
      <c r="AF352" s="34">
        <v>1</v>
      </c>
      <c r="AG352" s="37">
        <v>200</v>
      </c>
      <c r="AH352" s="34">
        <v>200</v>
      </c>
    </row>
    <row r="353" spans="1:34" ht="280.5" x14ac:dyDescent="0.25">
      <c r="A353" s="34"/>
      <c r="B353" s="34">
        <v>340</v>
      </c>
      <c r="C353" s="34" t="s">
        <v>1989</v>
      </c>
      <c r="D353" s="36" t="s">
        <v>1990</v>
      </c>
      <c r="E353" s="36" t="s">
        <v>1167</v>
      </c>
      <c r="F353" s="36">
        <v>5</v>
      </c>
      <c r="G353" s="36" t="s">
        <v>1168</v>
      </c>
      <c r="H353" s="36" t="s">
        <v>1108</v>
      </c>
      <c r="I353" s="36">
        <v>5</v>
      </c>
      <c r="J353" s="34" t="s">
        <v>1113</v>
      </c>
      <c r="K353" s="36">
        <v>4200</v>
      </c>
      <c r="L353" s="36">
        <v>700</v>
      </c>
      <c r="M353" s="36">
        <v>2500</v>
      </c>
      <c r="N353" s="36"/>
      <c r="O353" s="36">
        <v>3000</v>
      </c>
      <c r="P353" s="36"/>
      <c r="Q353" s="34">
        <f t="shared" si="15"/>
        <v>10400</v>
      </c>
      <c r="R353" s="34">
        <f t="shared" si="16"/>
        <v>20800</v>
      </c>
      <c r="S353" s="34">
        <f t="shared" si="17"/>
        <v>31200</v>
      </c>
      <c r="T353" s="37">
        <v>1</v>
      </c>
      <c r="U353" s="34" t="s">
        <v>126</v>
      </c>
      <c r="V353" s="34">
        <v>160</v>
      </c>
      <c r="W353" s="34">
        <v>1</v>
      </c>
      <c r="X353" s="37">
        <v>1</v>
      </c>
      <c r="Y353" s="37" t="s">
        <v>1991</v>
      </c>
      <c r="Z353" s="34"/>
      <c r="AA353" s="34"/>
      <c r="AB353" s="37"/>
      <c r="AC353" s="34"/>
      <c r="AD353" s="37">
        <v>1</v>
      </c>
      <c r="AE353" s="34"/>
      <c r="AF353" s="34">
        <v>1</v>
      </c>
      <c r="AG353" s="37">
        <v>82.5</v>
      </c>
      <c r="AH353" s="34">
        <v>82.5</v>
      </c>
    </row>
    <row r="354" spans="1:34" ht="267.75" x14ac:dyDescent="0.25">
      <c r="A354" s="34"/>
      <c r="B354" s="34">
        <v>341</v>
      </c>
      <c r="C354" s="34" t="s">
        <v>1992</v>
      </c>
      <c r="D354" s="36" t="s">
        <v>1993</v>
      </c>
      <c r="E354" s="40" t="s">
        <v>1983</v>
      </c>
      <c r="F354" s="36">
        <v>5</v>
      </c>
      <c r="G354" s="36" t="s">
        <v>1089</v>
      </c>
      <c r="H354" s="36" t="s">
        <v>1108</v>
      </c>
      <c r="I354" s="36">
        <v>5</v>
      </c>
      <c r="J354" s="34" t="s">
        <v>1113</v>
      </c>
      <c r="K354" s="36">
        <v>4200</v>
      </c>
      <c r="L354" s="36">
        <v>1100</v>
      </c>
      <c r="M354" s="36">
        <v>5000</v>
      </c>
      <c r="N354" s="36"/>
      <c r="O354" s="36">
        <v>700</v>
      </c>
      <c r="P354" s="36"/>
      <c r="Q354" s="34">
        <f t="shared" si="15"/>
        <v>11000</v>
      </c>
      <c r="R354" s="34">
        <f t="shared" si="16"/>
        <v>22000</v>
      </c>
      <c r="S354" s="34">
        <f t="shared" si="17"/>
        <v>33000</v>
      </c>
      <c r="T354" s="37">
        <v>1</v>
      </c>
      <c r="U354" s="34" t="s">
        <v>35</v>
      </c>
      <c r="V354" s="34">
        <v>250</v>
      </c>
      <c r="W354" s="34">
        <v>1</v>
      </c>
      <c r="X354" s="37">
        <v>1</v>
      </c>
      <c r="Y354" s="37" t="s">
        <v>1272</v>
      </c>
      <c r="Z354" s="34"/>
      <c r="AA354" s="34"/>
      <c r="AB354" s="37"/>
      <c r="AC354" s="34"/>
      <c r="AD354" s="37">
        <v>2</v>
      </c>
      <c r="AE354" s="34"/>
      <c r="AF354" s="34">
        <v>1</v>
      </c>
      <c r="AG354" s="37">
        <v>250</v>
      </c>
      <c r="AH354" s="34">
        <v>250</v>
      </c>
    </row>
    <row r="355" spans="1:34" ht="280.5" x14ac:dyDescent="0.25">
      <c r="A355" s="34"/>
      <c r="B355" s="34">
        <v>342</v>
      </c>
      <c r="C355" s="34" t="s">
        <v>1994</v>
      </c>
      <c r="D355" s="36" t="s">
        <v>1995</v>
      </c>
      <c r="E355" s="36" t="s">
        <v>1986</v>
      </c>
      <c r="F355" s="36">
        <v>5</v>
      </c>
      <c r="G355" s="36" t="s">
        <v>1089</v>
      </c>
      <c r="H355" s="36" t="s">
        <v>1108</v>
      </c>
      <c r="I355" s="36">
        <v>5</v>
      </c>
      <c r="J355" s="34" t="s">
        <v>1113</v>
      </c>
      <c r="K355" s="36">
        <v>4200</v>
      </c>
      <c r="L355" s="36">
        <v>2200</v>
      </c>
      <c r="M355" s="36">
        <v>5000</v>
      </c>
      <c r="N355" s="36"/>
      <c r="O355" s="36">
        <v>3000</v>
      </c>
      <c r="P355" s="36"/>
      <c r="Q355" s="34">
        <f t="shared" si="15"/>
        <v>14400</v>
      </c>
      <c r="R355" s="34">
        <f t="shared" si="16"/>
        <v>28800</v>
      </c>
      <c r="S355" s="34">
        <f t="shared" si="17"/>
        <v>43200</v>
      </c>
      <c r="T355" s="37">
        <v>1</v>
      </c>
      <c r="U355" s="34" t="s">
        <v>27</v>
      </c>
      <c r="V355" s="34">
        <v>500</v>
      </c>
      <c r="W355" s="34">
        <v>1</v>
      </c>
      <c r="X355" s="37">
        <v>1</v>
      </c>
      <c r="Y355" s="37" t="s">
        <v>1181</v>
      </c>
      <c r="Z355" s="34"/>
      <c r="AA355" s="34"/>
      <c r="AB355" s="37"/>
      <c r="AC355" s="34"/>
      <c r="AD355" s="37">
        <v>2</v>
      </c>
      <c r="AE355" s="34"/>
      <c r="AF355" s="34">
        <v>2</v>
      </c>
      <c r="AG355" s="37" t="s">
        <v>132</v>
      </c>
      <c r="AH355" s="34">
        <v>500</v>
      </c>
    </row>
    <row r="356" spans="1:34" ht="255" x14ac:dyDescent="0.25">
      <c r="A356" s="34"/>
      <c r="B356" s="34">
        <v>343</v>
      </c>
      <c r="C356" s="34" t="s">
        <v>1996</v>
      </c>
      <c r="D356" s="36" t="s">
        <v>1997</v>
      </c>
      <c r="E356" s="40" t="s">
        <v>1983</v>
      </c>
      <c r="F356" s="36">
        <v>5</v>
      </c>
      <c r="G356" s="36" t="s">
        <v>1089</v>
      </c>
      <c r="H356" s="36" t="s">
        <v>1108</v>
      </c>
      <c r="I356" s="36">
        <v>5</v>
      </c>
      <c r="J356" s="34" t="s">
        <v>1113</v>
      </c>
      <c r="K356" s="36">
        <v>4200</v>
      </c>
      <c r="L356" s="36">
        <v>700</v>
      </c>
      <c r="M356" s="36">
        <v>2500</v>
      </c>
      <c r="N356" s="36"/>
      <c r="O356" s="36">
        <v>700</v>
      </c>
      <c r="P356" s="36"/>
      <c r="Q356" s="34">
        <f t="shared" si="15"/>
        <v>8100</v>
      </c>
      <c r="R356" s="34">
        <f t="shared" si="16"/>
        <v>16200</v>
      </c>
      <c r="S356" s="34">
        <f t="shared" si="17"/>
        <v>24300</v>
      </c>
      <c r="T356" s="37">
        <v>1</v>
      </c>
      <c r="U356" s="34" t="s">
        <v>35</v>
      </c>
      <c r="V356" s="34">
        <v>250</v>
      </c>
      <c r="W356" s="34">
        <v>1</v>
      </c>
      <c r="X356" s="37">
        <v>1</v>
      </c>
      <c r="Y356" s="37" t="s">
        <v>1114</v>
      </c>
      <c r="Z356" s="34"/>
      <c r="AA356" s="34"/>
      <c r="AB356" s="37"/>
      <c r="AC356" s="34"/>
      <c r="AD356" s="37">
        <v>1</v>
      </c>
      <c r="AE356" s="34"/>
      <c r="AF356" s="34">
        <v>1</v>
      </c>
      <c r="AG356" s="37">
        <v>100</v>
      </c>
      <c r="AH356" s="34">
        <v>100</v>
      </c>
    </row>
    <row r="357" spans="1:34" ht="242.25" x14ac:dyDescent="0.25">
      <c r="A357" s="34"/>
      <c r="B357" s="34">
        <v>344</v>
      </c>
      <c r="C357" s="34" t="s">
        <v>1998</v>
      </c>
      <c r="D357" s="40" t="s">
        <v>1999</v>
      </c>
      <c r="E357" s="40" t="s">
        <v>1983</v>
      </c>
      <c r="F357" s="40">
        <v>5</v>
      </c>
      <c r="G357" s="36" t="s">
        <v>1089</v>
      </c>
      <c r="H357" s="36" t="s">
        <v>1108</v>
      </c>
      <c r="I357" s="40">
        <v>5</v>
      </c>
      <c r="J357" s="34" t="s">
        <v>1113</v>
      </c>
      <c r="K357" s="36">
        <v>4200</v>
      </c>
      <c r="L357" s="36">
        <v>2200</v>
      </c>
      <c r="M357" s="36">
        <v>2500</v>
      </c>
      <c r="N357" s="36"/>
      <c r="O357" s="36">
        <v>3000</v>
      </c>
      <c r="P357" s="36"/>
      <c r="Q357" s="34">
        <f t="shared" si="15"/>
        <v>11900</v>
      </c>
      <c r="R357" s="34">
        <f t="shared" si="16"/>
        <v>23800</v>
      </c>
      <c r="S357" s="34">
        <f t="shared" si="17"/>
        <v>35700</v>
      </c>
      <c r="T357" s="37">
        <v>1</v>
      </c>
      <c r="U357" s="34" t="s">
        <v>35</v>
      </c>
      <c r="V357" s="34">
        <v>250</v>
      </c>
      <c r="W357" s="34">
        <v>1</v>
      </c>
      <c r="X357" s="37">
        <v>1</v>
      </c>
      <c r="Y357" s="37" t="s">
        <v>1181</v>
      </c>
      <c r="Z357" s="34"/>
      <c r="AA357" s="34"/>
      <c r="AB357" s="37"/>
      <c r="AC357" s="34"/>
      <c r="AD357" s="37">
        <v>1</v>
      </c>
      <c r="AE357" s="34"/>
      <c r="AF357" s="34">
        <v>2</v>
      </c>
      <c r="AG357" s="37" t="s">
        <v>2000</v>
      </c>
      <c r="AH357" s="34">
        <v>285</v>
      </c>
    </row>
    <row r="358" spans="1:34" ht="306" x14ac:dyDescent="0.25">
      <c r="A358" s="34"/>
      <c r="B358" s="34">
        <v>345</v>
      </c>
      <c r="C358" s="34" t="s">
        <v>2001</v>
      </c>
      <c r="D358" s="36" t="s">
        <v>2002</v>
      </c>
      <c r="E358" s="36" t="s">
        <v>1167</v>
      </c>
      <c r="F358" s="36">
        <v>5</v>
      </c>
      <c r="G358" s="36" t="s">
        <v>1168</v>
      </c>
      <c r="H358" s="36" t="s">
        <v>1108</v>
      </c>
      <c r="I358" s="36">
        <v>5</v>
      </c>
      <c r="J358" s="34" t="s">
        <v>1113</v>
      </c>
      <c r="K358" s="36">
        <v>4200</v>
      </c>
      <c r="L358" s="36">
        <v>1100</v>
      </c>
      <c r="M358" s="36">
        <v>2500</v>
      </c>
      <c r="N358" s="36"/>
      <c r="O358" s="36">
        <v>700</v>
      </c>
      <c r="P358" s="36"/>
      <c r="Q358" s="34">
        <f t="shared" si="15"/>
        <v>8500</v>
      </c>
      <c r="R358" s="34">
        <f t="shared" si="16"/>
        <v>17000</v>
      </c>
      <c r="S358" s="34">
        <f t="shared" si="17"/>
        <v>25500</v>
      </c>
      <c r="T358" s="37">
        <v>1</v>
      </c>
      <c r="U358" s="34" t="s">
        <v>35</v>
      </c>
      <c r="V358" s="34">
        <v>250</v>
      </c>
      <c r="W358" s="34">
        <v>1</v>
      </c>
      <c r="X358" s="37">
        <v>1</v>
      </c>
      <c r="Y358" s="37" t="s">
        <v>2003</v>
      </c>
      <c r="Z358" s="34"/>
      <c r="AA358" s="34"/>
      <c r="AB358" s="37"/>
      <c r="AC358" s="34"/>
      <c r="AD358" s="37">
        <v>1</v>
      </c>
      <c r="AE358" s="34"/>
      <c r="AF358" s="34">
        <v>1</v>
      </c>
      <c r="AG358" s="37">
        <v>250</v>
      </c>
      <c r="AH358" s="34">
        <v>250</v>
      </c>
    </row>
    <row r="359" spans="1:34" ht="280.5" x14ac:dyDescent="0.25">
      <c r="A359" s="34"/>
      <c r="B359" s="34" t="s">
        <v>2004</v>
      </c>
      <c r="C359" s="34" t="s">
        <v>2005</v>
      </c>
      <c r="D359" s="36" t="s">
        <v>2002</v>
      </c>
      <c r="E359" s="36" t="s">
        <v>1167</v>
      </c>
      <c r="F359" s="36">
        <v>5</v>
      </c>
      <c r="G359" s="36" t="s">
        <v>1168</v>
      </c>
      <c r="H359" s="36" t="s">
        <v>1108</v>
      </c>
      <c r="I359" s="36">
        <v>5</v>
      </c>
      <c r="J359" s="34" t="s">
        <v>1113</v>
      </c>
      <c r="K359" s="36"/>
      <c r="L359" s="36">
        <v>700</v>
      </c>
      <c r="M359" s="36"/>
      <c r="N359" s="36"/>
      <c r="O359" s="36"/>
      <c r="P359" s="36"/>
      <c r="Q359" s="34">
        <f t="shared" si="15"/>
        <v>700</v>
      </c>
      <c r="R359" s="34">
        <f t="shared" si="16"/>
        <v>1400</v>
      </c>
      <c r="S359" s="34">
        <f t="shared" si="17"/>
        <v>2100</v>
      </c>
      <c r="T359" s="37"/>
      <c r="U359" s="34"/>
      <c r="V359" s="34"/>
      <c r="W359" s="34"/>
      <c r="X359" s="37"/>
      <c r="Y359" s="37"/>
      <c r="Z359" s="34"/>
      <c r="AA359" s="34"/>
      <c r="AB359" s="37"/>
      <c r="AC359" s="34"/>
      <c r="AD359" s="37"/>
      <c r="AE359" s="34"/>
      <c r="AF359" s="34">
        <v>1</v>
      </c>
      <c r="AG359" s="37" t="s">
        <v>387</v>
      </c>
      <c r="AH359" s="34">
        <v>45</v>
      </c>
    </row>
    <row r="360" spans="1:34" ht="242.25" x14ac:dyDescent="0.25">
      <c r="A360" s="34"/>
      <c r="B360" s="34">
        <v>346</v>
      </c>
      <c r="C360" s="34" t="s">
        <v>2006</v>
      </c>
      <c r="D360" s="36" t="s">
        <v>2007</v>
      </c>
      <c r="E360" s="36" t="s">
        <v>1238</v>
      </c>
      <c r="F360" s="36">
        <v>5</v>
      </c>
      <c r="G360" s="36" t="s">
        <v>1087</v>
      </c>
      <c r="H360" s="36" t="s">
        <v>1123</v>
      </c>
      <c r="I360" s="36">
        <v>5</v>
      </c>
      <c r="J360" s="34" t="s">
        <v>1113</v>
      </c>
      <c r="K360" s="36">
        <v>5800</v>
      </c>
      <c r="L360" s="36">
        <v>1100</v>
      </c>
      <c r="M360" s="36">
        <v>12500</v>
      </c>
      <c r="N360" s="36"/>
      <c r="O360" s="36">
        <v>3000</v>
      </c>
      <c r="P360" s="36">
        <v>500</v>
      </c>
      <c r="Q360" s="34">
        <f t="shared" si="15"/>
        <v>22900</v>
      </c>
      <c r="R360" s="34">
        <f t="shared" si="16"/>
        <v>45800</v>
      </c>
      <c r="S360" s="34">
        <f t="shared" si="17"/>
        <v>68700</v>
      </c>
      <c r="T360" s="37">
        <v>1</v>
      </c>
      <c r="U360" s="34" t="s">
        <v>168</v>
      </c>
      <c r="V360" s="34">
        <v>1000</v>
      </c>
      <c r="W360" s="34">
        <v>1</v>
      </c>
      <c r="X360" s="37">
        <v>1</v>
      </c>
      <c r="Y360" s="37" t="s">
        <v>1181</v>
      </c>
      <c r="Z360" s="34"/>
      <c r="AA360" s="34"/>
      <c r="AB360" s="37"/>
      <c r="AC360" s="34"/>
      <c r="AD360" s="37">
        <v>5</v>
      </c>
      <c r="AE360" s="34"/>
      <c r="AF360" s="34">
        <v>1</v>
      </c>
      <c r="AG360" s="37">
        <v>500</v>
      </c>
      <c r="AH360" s="34">
        <v>500</v>
      </c>
    </row>
    <row r="361" spans="1:34" ht="306" x14ac:dyDescent="0.25">
      <c r="A361" s="34"/>
      <c r="B361" s="34">
        <v>347</v>
      </c>
      <c r="C361" s="34" t="s">
        <v>2008</v>
      </c>
      <c r="D361" s="36" t="s">
        <v>2009</v>
      </c>
      <c r="E361" s="36" t="s">
        <v>1151</v>
      </c>
      <c r="F361" s="36">
        <v>6</v>
      </c>
      <c r="G361" s="36" t="s">
        <v>1088</v>
      </c>
      <c r="H361" s="36" t="s">
        <v>1224</v>
      </c>
      <c r="I361" s="36">
        <v>6</v>
      </c>
      <c r="J361" s="34" t="s">
        <v>1109</v>
      </c>
      <c r="K361" s="36">
        <v>4200</v>
      </c>
      <c r="L361" s="36">
        <v>1100</v>
      </c>
      <c r="M361" s="36">
        <v>5000</v>
      </c>
      <c r="N361" s="36"/>
      <c r="O361" s="36">
        <v>6000</v>
      </c>
      <c r="P361" s="36"/>
      <c r="Q361" s="34">
        <f t="shared" si="15"/>
        <v>16300</v>
      </c>
      <c r="R361" s="34">
        <f t="shared" si="16"/>
        <v>32600</v>
      </c>
      <c r="S361" s="34">
        <f t="shared" si="17"/>
        <v>48900</v>
      </c>
      <c r="T361" s="37">
        <v>1</v>
      </c>
      <c r="U361" s="34" t="s">
        <v>35</v>
      </c>
      <c r="V361" s="34">
        <v>250</v>
      </c>
      <c r="W361" s="34">
        <v>1</v>
      </c>
      <c r="X361" s="37">
        <v>2</v>
      </c>
      <c r="Y361" s="37" t="s">
        <v>2010</v>
      </c>
      <c r="Z361" s="34"/>
      <c r="AA361" s="34"/>
      <c r="AB361" s="37"/>
      <c r="AC361" s="34"/>
      <c r="AD361" s="37">
        <v>2</v>
      </c>
      <c r="AE361" s="34"/>
      <c r="AF361" s="34">
        <v>1</v>
      </c>
      <c r="AG361" s="37">
        <v>250</v>
      </c>
      <c r="AH361" s="34">
        <v>250</v>
      </c>
    </row>
    <row r="362" spans="1:34" ht="267.75" x14ac:dyDescent="0.25">
      <c r="A362" s="34"/>
      <c r="B362" s="34">
        <v>348</v>
      </c>
      <c r="C362" s="34" t="s">
        <v>2011</v>
      </c>
      <c r="D362" s="36" t="s">
        <v>2012</v>
      </c>
      <c r="E362" s="36" t="s">
        <v>1238</v>
      </c>
      <c r="F362" s="36">
        <v>5</v>
      </c>
      <c r="G362" s="36" t="s">
        <v>1086</v>
      </c>
      <c r="H362" s="36" t="s">
        <v>1108</v>
      </c>
      <c r="I362" s="36">
        <v>6</v>
      </c>
      <c r="J362" s="34" t="s">
        <v>1113</v>
      </c>
      <c r="K362" s="36">
        <v>4200</v>
      </c>
      <c r="L362" s="36">
        <v>1800</v>
      </c>
      <c r="M362" s="36">
        <v>7500</v>
      </c>
      <c r="N362" s="36"/>
      <c r="O362" s="36">
        <v>3000</v>
      </c>
      <c r="P362" s="36"/>
      <c r="Q362" s="34">
        <f t="shared" si="15"/>
        <v>16500</v>
      </c>
      <c r="R362" s="34">
        <f t="shared" si="16"/>
        <v>33000</v>
      </c>
      <c r="S362" s="34">
        <f t="shared" si="17"/>
        <v>49500</v>
      </c>
      <c r="T362" s="37">
        <v>1</v>
      </c>
      <c r="U362" s="34" t="s">
        <v>1069</v>
      </c>
      <c r="V362" s="34">
        <v>400</v>
      </c>
      <c r="W362" s="34">
        <v>1</v>
      </c>
      <c r="X362" s="37">
        <v>1</v>
      </c>
      <c r="Y362" s="37" t="s">
        <v>1181</v>
      </c>
      <c r="Z362" s="34"/>
      <c r="AA362" s="34"/>
      <c r="AB362" s="37"/>
      <c r="AC362" s="34"/>
      <c r="AD362" s="37">
        <v>3</v>
      </c>
      <c r="AE362" s="34"/>
      <c r="AF362" s="34">
        <v>2</v>
      </c>
      <c r="AG362" s="37" t="s">
        <v>2013</v>
      </c>
      <c r="AH362" s="34">
        <v>190</v>
      </c>
    </row>
    <row r="363" spans="1:34" ht="255" x14ac:dyDescent="0.25">
      <c r="A363" s="34"/>
      <c r="B363" s="34">
        <v>349</v>
      </c>
      <c r="C363" s="34" t="s">
        <v>2014</v>
      </c>
      <c r="D363" s="36" t="s">
        <v>2015</v>
      </c>
      <c r="E363" s="36"/>
      <c r="F363" s="36"/>
      <c r="G363" s="36" t="s">
        <v>1086</v>
      </c>
      <c r="H363" s="36" t="s">
        <v>1108</v>
      </c>
      <c r="I363" s="36">
        <v>6</v>
      </c>
      <c r="J363" s="34" t="s">
        <v>1113</v>
      </c>
      <c r="K363" s="36">
        <v>4200</v>
      </c>
      <c r="L363" s="36">
        <v>1100</v>
      </c>
      <c r="M363" s="36">
        <v>2500</v>
      </c>
      <c r="N363" s="36"/>
      <c r="O363" s="36">
        <v>700</v>
      </c>
      <c r="P363" s="36"/>
      <c r="Q363" s="34">
        <f t="shared" si="15"/>
        <v>8500</v>
      </c>
      <c r="R363" s="34">
        <f t="shared" si="16"/>
        <v>17000</v>
      </c>
      <c r="S363" s="34">
        <f t="shared" si="17"/>
        <v>25500</v>
      </c>
      <c r="T363" s="37">
        <v>1</v>
      </c>
      <c r="U363" s="34" t="s">
        <v>35</v>
      </c>
      <c r="V363" s="34">
        <v>250</v>
      </c>
      <c r="W363" s="34">
        <v>1</v>
      </c>
      <c r="X363" s="37">
        <v>1</v>
      </c>
      <c r="Y363" s="37"/>
      <c r="Z363" s="34"/>
      <c r="AA363" s="34"/>
      <c r="AB363" s="37"/>
      <c r="AC363" s="34"/>
      <c r="AD363" s="37">
        <v>1</v>
      </c>
      <c r="AE363" s="34"/>
      <c r="AF363" s="34">
        <v>1</v>
      </c>
      <c r="AG363" s="37">
        <v>125</v>
      </c>
      <c r="AH363" s="34">
        <v>125</v>
      </c>
    </row>
    <row r="364" spans="1:34" ht="318.75" x14ac:dyDescent="0.25">
      <c r="A364" s="41" t="s">
        <v>1235</v>
      </c>
      <c r="B364" s="41">
        <v>350</v>
      </c>
      <c r="C364" s="34" t="s">
        <v>2016</v>
      </c>
      <c r="D364" s="36" t="s">
        <v>1371</v>
      </c>
      <c r="E364" s="36" t="s">
        <v>1112</v>
      </c>
      <c r="F364" s="36">
        <v>5</v>
      </c>
      <c r="G364" s="36" t="s">
        <v>1086</v>
      </c>
      <c r="H364" s="36" t="s">
        <v>1108</v>
      </c>
      <c r="I364" s="36">
        <v>6</v>
      </c>
      <c r="J364" s="34" t="s">
        <v>1113</v>
      </c>
      <c r="K364" s="39"/>
      <c r="L364" s="36">
        <v>2600</v>
      </c>
      <c r="M364" s="39"/>
      <c r="N364" s="39"/>
      <c r="O364" s="39"/>
      <c r="P364" s="39"/>
      <c r="Q364" s="34">
        <f t="shared" si="15"/>
        <v>2600</v>
      </c>
      <c r="R364" s="34">
        <f t="shared" si="16"/>
        <v>5200</v>
      </c>
      <c r="S364" s="34">
        <f t="shared" si="17"/>
        <v>7800</v>
      </c>
      <c r="T364" s="37"/>
      <c r="U364" s="34"/>
      <c r="V364" s="34"/>
      <c r="W364" s="34"/>
      <c r="X364" s="37"/>
      <c r="Y364" s="37"/>
      <c r="Z364" s="34"/>
      <c r="AA364" s="34"/>
      <c r="AB364" s="37"/>
      <c r="AC364" s="34"/>
      <c r="AD364" s="37"/>
      <c r="AE364" s="34"/>
      <c r="AF364" s="34">
        <v>1</v>
      </c>
      <c r="AG364" s="37">
        <v>160</v>
      </c>
      <c r="AH364" s="34">
        <v>160</v>
      </c>
    </row>
    <row r="365" spans="1:34" ht="191.25" x14ac:dyDescent="0.25">
      <c r="A365" s="34"/>
      <c r="B365" s="34">
        <v>351</v>
      </c>
      <c r="C365" s="34" t="s">
        <v>2017</v>
      </c>
      <c r="D365" s="36" t="s">
        <v>2018</v>
      </c>
      <c r="E365" s="36" t="s">
        <v>1112</v>
      </c>
      <c r="F365" s="36">
        <v>5</v>
      </c>
      <c r="G365" s="36" t="s">
        <v>1086</v>
      </c>
      <c r="H365" s="36" t="s">
        <v>1108</v>
      </c>
      <c r="I365" s="36">
        <v>6</v>
      </c>
      <c r="J365" s="34" t="s">
        <v>1113</v>
      </c>
      <c r="K365" s="36">
        <v>4200</v>
      </c>
      <c r="L365" s="36">
        <v>700</v>
      </c>
      <c r="M365" s="36">
        <v>5000</v>
      </c>
      <c r="N365" s="36"/>
      <c r="O365" s="36">
        <v>700</v>
      </c>
      <c r="P365" s="36"/>
      <c r="Q365" s="34">
        <f t="shared" si="15"/>
        <v>10600</v>
      </c>
      <c r="R365" s="34">
        <f t="shared" si="16"/>
        <v>21200</v>
      </c>
      <c r="S365" s="34">
        <f t="shared" si="17"/>
        <v>31800</v>
      </c>
      <c r="T365" s="37">
        <v>1</v>
      </c>
      <c r="U365" s="34" t="s">
        <v>126</v>
      </c>
      <c r="V365" s="34">
        <v>160</v>
      </c>
      <c r="W365" s="34">
        <v>1</v>
      </c>
      <c r="X365" s="37">
        <v>1</v>
      </c>
      <c r="Y365" s="37" t="s">
        <v>1114</v>
      </c>
      <c r="Z365" s="34"/>
      <c r="AA365" s="34"/>
      <c r="AB365" s="37"/>
      <c r="AC365" s="34"/>
      <c r="AD365" s="37">
        <v>2</v>
      </c>
      <c r="AE365" s="34"/>
      <c r="AF365" s="34">
        <v>1</v>
      </c>
      <c r="AG365" s="37">
        <v>100</v>
      </c>
      <c r="AH365" s="34">
        <v>100</v>
      </c>
    </row>
    <row r="366" spans="1:34" ht="242.25" x14ac:dyDescent="0.25">
      <c r="A366" s="34"/>
      <c r="B366" s="34">
        <v>352</v>
      </c>
      <c r="C366" s="34" t="s">
        <v>2019</v>
      </c>
      <c r="D366" s="36" t="s">
        <v>2020</v>
      </c>
      <c r="E366" s="36" t="s">
        <v>1238</v>
      </c>
      <c r="F366" s="36">
        <v>5</v>
      </c>
      <c r="G366" s="36" t="s">
        <v>1086</v>
      </c>
      <c r="H366" s="36" t="s">
        <v>1123</v>
      </c>
      <c r="I366" s="36">
        <v>6</v>
      </c>
      <c r="J366" s="34" t="s">
        <v>1113</v>
      </c>
      <c r="K366" s="36">
        <v>5800</v>
      </c>
      <c r="L366" s="36">
        <v>2200</v>
      </c>
      <c r="M366" s="36">
        <v>2500</v>
      </c>
      <c r="N366" s="36"/>
      <c r="O366" s="36">
        <v>700</v>
      </c>
      <c r="P366" s="36"/>
      <c r="Q366" s="34">
        <f t="shared" si="15"/>
        <v>11200</v>
      </c>
      <c r="R366" s="34">
        <f t="shared" si="16"/>
        <v>22400</v>
      </c>
      <c r="S366" s="34">
        <f t="shared" si="17"/>
        <v>33600</v>
      </c>
      <c r="T366" s="37">
        <v>1</v>
      </c>
      <c r="U366" s="34" t="s">
        <v>128</v>
      </c>
      <c r="V366" s="34">
        <v>630</v>
      </c>
      <c r="W366" s="34">
        <v>1</v>
      </c>
      <c r="X366" s="37">
        <v>1</v>
      </c>
      <c r="Y366" s="37" t="s">
        <v>1114</v>
      </c>
      <c r="Z366" s="34"/>
      <c r="AA366" s="34"/>
      <c r="AB366" s="37"/>
      <c r="AC366" s="34"/>
      <c r="AD366" s="37">
        <v>1</v>
      </c>
      <c r="AE366" s="34"/>
      <c r="AF366" s="34">
        <v>2</v>
      </c>
      <c r="AG366" s="37" t="s">
        <v>2021</v>
      </c>
      <c r="AH366" s="34">
        <v>410</v>
      </c>
    </row>
    <row r="367" spans="1:34" ht="318.75" x14ac:dyDescent="0.25">
      <c r="A367" s="34"/>
      <c r="B367" s="34">
        <v>353</v>
      </c>
      <c r="C367" s="34" t="s">
        <v>2022</v>
      </c>
      <c r="D367" s="36" t="s">
        <v>2023</v>
      </c>
      <c r="E367" s="36" t="s">
        <v>1764</v>
      </c>
      <c r="F367" s="36">
        <v>6</v>
      </c>
      <c r="G367" s="36" t="s">
        <v>1088</v>
      </c>
      <c r="H367" s="36" t="s">
        <v>1108</v>
      </c>
      <c r="I367" s="36">
        <v>6</v>
      </c>
      <c r="J367" s="34" t="s">
        <v>1109</v>
      </c>
      <c r="K367" s="36">
        <v>5800</v>
      </c>
      <c r="L367" s="36">
        <v>1100</v>
      </c>
      <c r="M367" s="36">
        <v>2500</v>
      </c>
      <c r="N367" s="36"/>
      <c r="O367" s="36">
        <v>700</v>
      </c>
      <c r="P367" s="36"/>
      <c r="Q367" s="34">
        <f t="shared" si="15"/>
        <v>10100</v>
      </c>
      <c r="R367" s="34">
        <f t="shared" si="16"/>
        <v>20200</v>
      </c>
      <c r="S367" s="34">
        <f t="shared" si="17"/>
        <v>30300</v>
      </c>
      <c r="T367" s="37">
        <v>1</v>
      </c>
      <c r="U367" s="37" t="s">
        <v>295</v>
      </c>
      <c r="V367" s="34">
        <v>750</v>
      </c>
      <c r="W367" s="34">
        <v>1</v>
      </c>
      <c r="X367" s="37">
        <v>1</v>
      </c>
      <c r="Y367" s="37" t="s">
        <v>1114</v>
      </c>
      <c r="Z367" s="34"/>
      <c r="AA367" s="34"/>
      <c r="AB367" s="37"/>
      <c r="AC367" s="34"/>
      <c r="AD367" s="37">
        <v>1</v>
      </c>
      <c r="AE367" s="34"/>
      <c r="AF367" s="34">
        <v>1</v>
      </c>
      <c r="AG367" s="37" t="s">
        <v>483</v>
      </c>
      <c r="AH367" s="34">
        <v>380</v>
      </c>
    </row>
    <row r="368" spans="1:34" ht="344.25" x14ac:dyDescent="0.25">
      <c r="A368" s="34"/>
      <c r="B368" s="34">
        <v>354</v>
      </c>
      <c r="C368" s="34" t="s">
        <v>2024</v>
      </c>
      <c r="D368" s="36" t="s">
        <v>2025</v>
      </c>
      <c r="E368" s="36" t="s">
        <v>1323</v>
      </c>
      <c r="F368" s="36">
        <v>5</v>
      </c>
      <c r="G368" s="36" t="s">
        <v>1090</v>
      </c>
      <c r="H368" s="36" t="s">
        <v>1108</v>
      </c>
      <c r="I368" s="36">
        <v>5</v>
      </c>
      <c r="J368" s="34" t="s">
        <v>1113</v>
      </c>
      <c r="K368" s="36">
        <v>4200</v>
      </c>
      <c r="L368" s="36">
        <v>2200</v>
      </c>
      <c r="M368" s="36">
        <v>5000</v>
      </c>
      <c r="N368" s="36"/>
      <c r="O368" s="36">
        <v>3000</v>
      </c>
      <c r="P368" s="36"/>
      <c r="Q368" s="34">
        <f t="shared" si="15"/>
        <v>14400</v>
      </c>
      <c r="R368" s="34">
        <f t="shared" si="16"/>
        <v>28800</v>
      </c>
      <c r="S368" s="34">
        <f t="shared" si="17"/>
        <v>43200</v>
      </c>
      <c r="T368" s="37">
        <v>1</v>
      </c>
      <c r="U368" s="34" t="s">
        <v>35</v>
      </c>
      <c r="V368" s="34">
        <v>250</v>
      </c>
      <c r="W368" s="34">
        <v>1</v>
      </c>
      <c r="X368" s="37">
        <v>1</v>
      </c>
      <c r="Y368" s="37" t="s">
        <v>1181</v>
      </c>
      <c r="Z368" s="34"/>
      <c r="AA368" s="34"/>
      <c r="AB368" s="37"/>
      <c r="AC368" s="34"/>
      <c r="AD368" s="37">
        <v>2</v>
      </c>
      <c r="AE368" s="34"/>
      <c r="AF368" s="34">
        <v>2</v>
      </c>
      <c r="AG368" s="37" t="s">
        <v>388</v>
      </c>
      <c r="AH368" s="34">
        <f>2*160</f>
        <v>320</v>
      </c>
    </row>
    <row r="369" spans="1:34" ht="318.75" x14ac:dyDescent="0.25">
      <c r="A369" s="34"/>
      <c r="B369" s="34">
        <v>355</v>
      </c>
      <c r="C369" s="34" t="s">
        <v>2026</v>
      </c>
      <c r="D369" s="36" t="s">
        <v>2027</v>
      </c>
      <c r="E369" s="36" t="s">
        <v>1323</v>
      </c>
      <c r="F369" s="40">
        <v>5</v>
      </c>
      <c r="G369" s="36" t="s">
        <v>1090</v>
      </c>
      <c r="H369" s="36" t="s">
        <v>1108</v>
      </c>
      <c r="I369" s="36">
        <v>5</v>
      </c>
      <c r="J369" s="34" t="s">
        <v>1113</v>
      </c>
      <c r="K369" s="36">
        <v>5800</v>
      </c>
      <c r="L369" s="36">
        <v>2200</v>
      </c>
      <c r="M369" s="39">
        <v>5000</v>
      </c>
      <c r="N369" s="39">
        <v>15000</v>
      </c>
      <c r="O369" s="36">
        <v>700</v>
      </c>
      <c r="P369" s="36"/>
      <c r="Q369" s="34">
        <f>K369+L369+M369+O369+P369+N369</f>
        <v>28700</v>
      </c>
      <c r="R369" s="34">
        <f t="shared" si="16"/>
        <v>57400</v>
      </c>
      <c r="S369" s="34">
        <f t="shared" si="17"/>
        <v>86100</v>
      </c>
      <c r="T369" s="37">
        <v>1</v>
      </c>
      <c r="U369" s="37" t="s">
        <v>168</v>
      </c>
      <c r="V369" s="34">
        <v>1000</v>
      </c>
      <c r="W369" s="34">
        <v>1</v>
      </c>
      <c r="X369" s="37">
        <v>1</v>
      </c>
      <c r="Y369" s="37" t="s">
        <v>2028</v>
      </c>
      <c r="Z369" s="34"/>
      <c r="AA369" s="34"/>
      <c r="AB369" s="37"/>
      <c r="AC369" s="34"/>
      <c r="AD369" s="37">
        <v>2</v>
      </c>
      <c r="AE369" s="34">
        <v>6</v>
      </c>
      <c r="AF369" s="34">
        <v>2</v>
      </c>
      <c r="AG369" s="37" t="s">
        <v>169</v>
      </c>
      <c r="AH369" s="34">
        <v>1000</v>
      </c>
    </row>
    <row r="370" spans="1:34" ht="255" x14ac:dyDescent="0.25">
      <c r="A370" s="34"/>
      <c r="B370" s="34">
        <v>356</v>
      </c>
      <c r="C370" s="34" t="s">
        <v>2029</v>
      </c>
      <c r="D370" s="36" t="s">
        <v>2030</v>
      </c>
      <c r="E370" s="40" t="s">
        <v>1983</v>
      </c>
      <c r="F370" s="40">
        <v>5</v>
      </c>
      <c r="G370" s="36" t="s">
        <v>1089</v>
      </c>
      <c r="H370" s="36" t="s">
        <v>1108</v>
      </c>
      <c r="I370" s="36">
        <v>5</v>
      </c>
      <c r="J370" s="34" t="s">
        <v>1113</v>
      </c>
      <c r="K370" s="36">
        <v>4200</v>
      </c>
      <c r="L370" s="36">
        <v>1100</v>
      </c>
      <c r="M370" s="36">
        <v>2500</v>
      </c>
      <c r="N370" s="36"/>
      <c r="O370" s="36">
        <v>3000</v>
      </c>
      <c r="P370" s="36"/>
      <c r="Q370" s="34">
        <f t="shared" si="15"/>
        <v>10800</v>
      </c>
      <c r="R370" s="34">
        <f t="shared" si="16"/>
        <v>21600</v>
      </c>
      <c r="S370" s="34">
        <f t="shared" si="17"/>
        <v>32400</v>
      </c>
      <c r="T370" s="37">
        <v>1</v>
      </c>
      <c r="U370" s="34" t="s">
        <v>126</v>
      </c>
      <c r="V370" s="34">
        <v>160</v>
      </c>
      <c r="W370" s="34">
        <v>1</v>
      </c>
      <c r="X370" s="37">
        <v>1</v>
      </c>
      <c r="Y370" s="37" t="s">
        <v>1181</v>
      </c>
      <c r="Z370" s="34"/>
      <c r="AA370" s="34"/>
      <c r="AB370" s="37"/>
      <c r="AC370" s="34"/>
      <c r="AD370" s="37">
        <v>1</v>
      </c>
      <c r="AE370" s="34"/>
      <c r="AF370" s="34">
        <v>1</v>
      </c>
      <c r="AG370" s="37" t="s">
        <v>1075</v>
      </c>
      <c r="AH370" s="34">
        <v>180</v>
      </c>
    </row>
    <row r="371" spans="1:34" ht="229.5" x14ac:dyDescent="0.25">
      <c r="A371" s="34"/>
      <c r="B371" s="34">
        <v>357</v>
      </c>
      <c r="C371" s="34" t="s">
        <v>2031</v>
      </c>
      <c r="D371" s="36" t="s">
        <v>2032</v>
      </c>
      <c r="E371" s="36" t="s">
        <v>1323</v>
      </c>
      <c r="F371" s="36">
        <v>5</v>
      </c>
      <c r="G371" s="36" t="s">
        <v>1090</v>
      </c>
      <c r="H371" s="36" t="s">
        <v>1108</v>
      </c>
      <c r="I371" s="36">
        <v>5</v>
      </c>
      <c r="J371" s="34" t="s">
        <v>1113</v>
      </c>
      <c r="K371" s="36">
        <v>4200</v>
      </c>
      <c r="L371" s="36">
        <v>700</v>
      </c>
      <c r="M371" s="36">
        <v>2500</v>
      </c>
      <c r="N371" s="36"/>
      <c r="O371" s="36">
        <v>3000</v>
      </c>
      <c r="P371" s="36"/>
      <c r="Q371" s="34">
        <f t="shared" si="15"/>
        <v>10400</v>
      </c>
      <c r="R371" s="34">
        <f t="shared" si="16"/>
        <v>20800</v>
      </c>
      <c r="S371" s="34">
        <f t="shared" si="17"/>
        <v>31200</v>
      </c>
      <c r="T371" s="37">
        <v>1</v>
      </c>
      <c r="U371" s="34" t="s">
        <v>35</v>
      </c>
      <c r="V371" s="34">
        <v>250</v>
      </c>
      <c r="W371" s="34">
        <v>1</v>
      </c>
      <c r="X371" s="37">
        <v>1</v>
      </c>
      <c r="Y371" s="37" t="s">
        <v>1196</v>
      </c>
      <c r="Z371" s="34"/>
      <c r="AA371" s="34"/>
      <c r="AB371" s="37"/>
      <c r="AC371" s="34"/>
      <c r="AD371" s="37">
        <v>1</v>
      </c>
      <c r="AE371" s="34"/>
      <c r="AF371" s="34">
        <v>1</v>
      </c>
      <c r="AG371" s="37" t="s">
        <v>1082</v>
      </c>
      <c r="AH371" s="34">
        <v>82.5</v>
      </c>
    </row>
    <row r="372" spans="1:34" ht="293.25" x14ac:dyDescent="0.25">
      <c r="A372" s="34"/>
      <c r="B372" s="34">
        <v>358</v>
      </c>
      <c r="C372" s="34" t="s">
        <v>2033</v>
      </c>
      <c r="D372" s="40" t="s">
        <v>2034</v>
      </c>
      <c r="E372" s="40" t="s">
        <v>1983</v>
      </c>
      <c r="F372" s="40">
        <v>5</v>
      </c>
      <c r="G372" s="40" t="s">
        <v>1089</v>
      </c>
      <c r="H372" s="40" t="s">
        <v>1108</v>
      </c>
      <c r="I372" s="40">
        <v>5</v>
      </c>
      <c r="J372" s="34" t="s">
        <v>1113</v>
      </c>
      <c r="K372" s="36">
        <v>4200</v>
      </c>
      <c r="L372" s="36">
        <v>2200</v>
      </c>
      <c r="M372" s="36">
        <v>5000</v>
      </c>
      <c r="N372" s="36"/>
      <c r="O372" s="36">
        <v>3000</v>
      </c>
      <c r="P372" s="36"/>
      <c r="Q372" s="34">
        <f t="shared" si="15"/>
        <v>14400</v>
      </c>
      <c r="R372" s="34">
        <f t="shared" si="16"/>
        <v>28800</v>
      </c>
      <c r="S372" s="34">
        <f t="shared" si="17"/>
        <v>43200</v>
      </c>
      <c r="T372" s="37">
        <v>1</v>
      </c>
      <c r="U372" s="34" t="s">
        <v>27</v>
      </c>
      <c r="V372" s="34">
        <v>500</v>
      </c>
      <c r="W372" s="34">
        <v>1</v>
      </c>
      <c r="X372" s="37">
        <v>1</v>
      </c>
      <c r="Y372" s="37" t="s">
        <v>1206</v>
      </c>
      <c r="Z372" s="34"/>
      <c r="AA372" s="34"/>
      <c r="AB372" s="37"/>
      <c r="AC372" s="34"/>
      <c r="AD372" s="37">
        <v>2</v>
      </c>
      <c r="AE372" s="34"/>
      <c r="AF372" s="34">
        <v>2</v>
      </c>
      <c r="AG372" s="37" t="s">
        <v>164</v>
      </c>
      <c r="AH372" s="34">
        <v>250</v>
      </c>
    </row>
    <row r="373" spans="1:34" ht="178.5" x14ac:dyDescent="0.25">
      <c r="A373" s="34"/>
      <c r="B373" s="34">
        <v>359</v>
      </c>
      <c r="C373" s="34" t="s">
        <v>2035</v>
      </c>
      <c r="D373" s="36" t="s">
        <v>2036</v>
      </c>
      <c r="E373" s="36" t="s">
        <v>1118</v>
      </c>
      <c r="F373" s="36">
        <v>5</v>
      </c>
      <c r="G373" s="36" t="s">
        <v>1084</v>
      </c>
      <c r="H373" s="36" t="s">
        <v>1108</v>
      </c>
      <c r="I373" s="36">
        <v>5</v>
      </c>
      <c r="J373" s="34" t="s">
        <v>1109</v>
      </c>
      <c r="K373" s="36">
        <v>24000</v>
      </c>
      <c r="L373" s="39">
        <f>5*5400</f>
        <v>27000</v>
      </c>
      <c r="M373" s="39">
        <f>9*2500</f>
        <v>22500</v>
      </c>
      <c r="N373" s="39"/>
      <c r="O373" s="36">
        <v>3000</v>
      </c>
      <c r="P373" s="36"/>
      <c r="Q373" s="34">
        <f t="shared" si="15"/>
        <v>76500</v>
      </c>
      <c r="R373" s="34">
        <f t="shared" si="16"/>
        <v>153000</v>
      </c>
      <c r="S373" s="34">
        <f t="shared" si="17"/>
        <v>229500</v>
      </c>
      <c r="T373" s="37">
        <v>1</v>
      </c>
      <c r="U373" s="34" t="s">
        <v>24</v>
      </c>
      <c r="V373" s="34">
        <v>5000</v>
      </c>
      <c r="W373" s="34">
        <v>1</v>
      </c>
      <c r="X373" s="37">
        <v>1</v>
      </c>
      <c r="Y373" s="37" t="s">
        <v>2037</v>
      </c>
      <c r="Z373" s="34"/>
      <c r="AA373" s="34"/>
      <c r="AB373" s="37"/>
      <c r="AC373" s="34"/>
      <c r="AD373" s="37">
        <v>9</v>
      </c>
      <c r="AE373" s="34"/>
      <c r="AF373" s="34">
        <v>5</v>
      </c>
      <c r="AG373" s="37" t="s">
        <v>2038</v>
      </c>
      <c r="AH373" s="34">
        <v>5050</v>
      </c>
    </row>
    <row r="374" spans="1:34" ht="255" x14ac:dyDescent="0.25">
      <c r="A374" s="34"/>
      <c r="B374" s="34">
        <v>360</v>
      </c>
      <c r="C374" s="34" t="s">
        <v>2039</v>
      </c>
      <c r="D374" s="36" t="s">
        <v>2040</v>
      </c>
      <c r="E374" s="36" t="s">
        <v>1118</v>
      </c>
      <c r="F374" s="36">
        <v>5</v>
      </c>
      <c r="G374" s="36" t="s">
        <v>1084</v>
      </c>
      <c r="H374" s="36" t="s">
        <v>1108</v>
      </c>
      <c r="I374" s="36">
        <v>5</v>
      </c>
      <c r="J374" s="34" t="s">
        <v>1109</v>
      </c>
      <c r="K374" s="39">
        <f>3*5800</f>
        <v>17400</v>
      </c>
      <c r="L374" s="39">
        <v>1100</v>
      </c>
      <c r="M374" s="39">
        <v>2500</v>
      </c>
      <c r="N374" s="39"/>
      <c r="O374" s="39">
        <v>700</v>
      </c>
      <c r="P374" s="39"/>
      <c r="Q374" s="34">
        <f t="shared" si="15"/>
        <v>21700</v>
      </c>
      <c r="R374" s="34">
        <f t="shared" si="16"/>
        <v>43400</v>
      </c>
      <c r="S374" s="34">
        <f t="shared" si="17"/>
        <v>65100</v>
      </c>
      <c r="T374" s="37">
        <v>1</v>
      </c>
      <c r="U374" s="37" t="s">
        <v>2041</v>
      </c>
      <c r="V374" s="34">
        <v>2750</v>
      </c>
      <c r="W374" s="34">
        <v>1</v>
      </c>
      <c r="X374" s="37">
        <v>1</v>
      </c>
      <c r="Y374" s="37" t="s">
        <v>2042</v>
      </c>
      <c r="Z374" s="34"/>
      <c r="AA374" s="34"/>
      <c r="AB374" s="37"/>
      <c r="AC374" s="34"/>
      <c r="AD374" s="37">
        <v>1</v>
      </c>
      <c r="AE374" s="34"/>
      <c r="AF374" s="34">
        <v>1</v>
      </c>
      <c r="AG374" s="37" t="s">
        <v>2043</v>
      </c>
      <c r="AH374" s="34">
        <v>365</v>
      </c>
    </row>
    <row r="375" spans="1:34" ht="178.5" x14ac:dyDescent="0.25">
      <c r="A375" s="34"/>
      <c r="B375" s="34">
        <v>361</v>
      </c>
      <c r="C375" s="34" t="s">
        <v>2044</v>
      </c>
      <c r="D375" s="36" t="s">
        <v>2045</v>
      </c>
      <c r="E375" s="36" t="s">
        <v>1118</v>
      </c>
      <c r="F375" s="36">
        <v>5</v>
      </c>
      <c r="G375" s="36" t="s">
        <v>1084</v>
      </c>
      <c r="H375" s="36" t="s">
        <v>1108</v>
      </c>
      <c r="I375" s="36">
        <v>5</v>
      </c>
      <c r="J375" s="34" t="s">
        <v>1109</v>
      </c>
      <c r="K375" s="39">
        <v>5800</v>
      </c>
      <c r="L375" s="39"/>
      <c r="M375" s="39">
        <v>5000</v>
      </c>
      <c r="N375" s="39"/>
      <c r="O375" s="39">
        <v>3000</v>
      </c>
      <c r="P375" s="39"/>
      <c r="Q375" s="34">
        <f t="shared" si="15"/>
        <v>13800</v>
      </c>
      <c r="R375" s="34">
        <f t="shared" si="16"/>
        <v>27600</v>
      </c>
      <c r="S375" s="34">
        <f t="shared" si="17"/>
        <v>41400</v>
      </c>
      <c r="T375" s="37">
        <v>1</v>
      </c>
      <c r="U375" s="37" t="s">
        <v>168</v>
      </c>
      <c r="V375" s="34">
        <v>1000</v>
      </c>
      <c r="W375" s="34">
        <v>1</v>
      </c>
      <c r="X375" s="37">
        <v>1</v>
      </c>
      <c r="Y375" s="37" t="s">
        <v>2046</v>
      </c>
      <c r="Z375" s="34"/>
      <c r="AA375" s="34"/>
      <c r="AB375" s="37"/>
      <c r="AC375" s="34"/>
      <c r="AD375" s="37">
        <v>2</v>
      </c>
      <c r="AE375" s="34"/>
      <c r="AF375" s="34"/>
      <c r="AG375" s="37"/>
      <c r="AH375" s="34"/>
    </row>
    <row r="376" spans="1:34" ht="267.75" x14ac:dyDescent="0.25">
      <c r="A376" s="34"/>
      <c r="B376" s="34">
        <v>362</v>
      </c>
      <c r="C376" s="34" t="s">
        <v>2047</v>
      </c>
      <c r="D376" s="39" t="s">
        <v>2048</v>
      </c>
      <c r="E376" s="39" t="s">
        <v>1323</v>
      </c>
      <c r="F376" s="39">
        <v>5</v>
      </c>
      <c r="G376" s="36" t="s">
        <v>1090</v>
      </c>
      <c r="H376" s="36" t="s">
        <v>1108</v>
      </c>
      <c r="I376" s="39">
        <v>4</v>
      </c>
      <c r="J376" s="34" t="s">
        <v>1113</v>
      </c>
      <c r="K376" s="39">
        <v>4200</v>
      </c>
      <c r="L376" s="39">
        <v>1100</v>
      </c>
      <c r="M376" s="39">
        <v>2500</v>
      </c>
      <c r="N376" s="39"/>
      <c r="O376" s="39">
        <v>700</v>
      </c>
      <c r="P376" s="39"/>
      <c r="Q376" s="34">
        <f t="shared" si="15"/>
        <v>8500</v>
      </c>
      <c r="R376" s="34">
        <f t="shared" si="16"/>
        <v>17000</v>
      </c>
      <c r="S376" s="34">
        <f t="shared" si="17"/>
        <v>25500</v>
      </c>
      <c r="T376" s="37">
        <v>1</v>
      </c>
      <c r="U376" s="34" t="s">
        <v>33</v>
      </c>
      <c r="V376" s="34">
        <v>315</v>
      </c>
      <c r="W376" s="34">
        <v>1</v>
      </c>
      <c r="X376" s="37">
        <v>1</v>
      </c>
      <c r="Y376" s="37" t="s">
        <v>1114</v>
      </c>
      <c r="Z376" s="34"/>
      <c r="AA376" s="34"/>
      <c r="AB376" s="37"/>
      <c r="AC376" s="34"/>
      <c r="AD376" s="37">
        <v>1</v>
      </c>
      <c r="AE376" s="34"/>
      <c r="AF376" s="34">
        <v>1</v>
      </c>
      <c r="AG376" s="37">
        <v>320</v>
      </c>
      <c r="AH376" s="34">
        <v>320</v>
      </c>
    </row>
    <row r="377" spans="1:34" ht="293.25" x14ac:dyDescent="0.25">
      <c r="A377" s="34"/>
      <c r="B377" s="34">
        <v>363</v>
      </c>
      <c r="C377" s="34" t="s">
        <v>2049</v>
      </c>
      <c r="D377" s="39" t="s">
        <v>2050</v>
      </c>
      <c r="E377" s="39" t="s">
        <v>2051</v>
      </c>
      <c r="F377" s="39">
        <v>6</v>
      </c>
      <c r="G377" s="36" t="s">
        <v>1090</v>
      </c>
      <c r="H377" s="36" t="s">
        <v>1108</v>
      </c>
      <c r="I377" s="39">
        <v>7</v>
      </c>
      <c r="J377" s="34" t="s">
        <v>1113</v>
      </c>
      <c r="K377" s="39">
        <v>4200</v>
      </c>
      <c r="L377" s="39">
        <v>1400</v>
      </c>
      <c r="M377" s="39">
        <v>2500</v>
      </c>
      <c r="N377" s="39"/>
      <c r="O377" s="39">
        <v>700</v>
      </c>
      <c r="P377" s="39"/>
      <c r="Q377" s="34">
        <f t="shared" si="15"/>
        <v>8800</v>
      </c>
      <c r="R377" s="34">
        <f t="shared" si="16"/>
        <v>17600</v>
      </c>
      <c r="S377" s="34">
        <f t="shared" si="17"/>
        <v>26400</v>
      </c>
      <c r="T377" s="37">
        <v>1</v>
      </c>
      <c r="U377" s="34" t="s">
        <v>126</v>
      </c>
      <c r="V377" s="34">
        <v>160</v>
      </c>
      <c r="W377" s="34">
        <v>1</v>
      </c>
      <c r="X377" s="37">
        <v>1</v>
      </c>
      <c r="Y377" s="37"/>
      <c r="Z377" s="34"/>
      <c r="AA377" s="34"/>
      <c r="AB377" s="37"/>
      <c r="AC377" s="34"/>
      <c r="AD377" s="37">
        <v>1</v>
      </c>
      <c r="AE377" s="34"/>
      <c r="AF377" s="34">
        <v>2</v>
      </c>
      <c r="AG377" s="37" t="s">
        <v>2052</v>
      </c>
      <c r="AH377" s="34">
        <v>77.5</v>
      </c>
    </row>
    <row r="378" spans="1:34" ht="242.25" x14ac:dyDescent="0.25">
      <c r="A378" s="34"/>
      <c r="B378" s="34">
        <v>364</v>
      </c>
      <c r="C378" s="34" t="s">
        <v>2053</v>
      </c>
      <c r="D378" s="39" t="s">
        <v>2054</v>
      </c>
      <c r="E378" s="39" t="s">
        <v>2051</v>
      </c>
      <c r="F378" s="39">
        <v>6</v>
      </c>
      <c r="G378" s="36" t="s">
        <v>1090</v>
      </c>
      <c r="H378" s="36" t="s">
        <v>1108</v>
      </c>
      <c r="I378" s="39">
        <v>7</v>
      </c>
      <c r="J378" s="34" t="s">
        <v>1113</v>
      </c>
      <c r="K378" s="39"/>
      <c r="L378" s="42">
        <v>1700</v>
      </c>
      <c r="M378" s="39"/>
      <c r="N378" s="39"/>
      <c r="O378" s="39"/>
      <c r="P378" s="39"/>
      <c r="Q378" s="34">
        <f t="shared" si="15"/>
        <v>1700</v>
      </c>
      <c r="R378" s="34">
        <f t="shared" si="16"/>
        <v>3400</v>
      </c>
      <c r="S378" s="34">
        <f t="shared" si="17"/>
        <v>5100</v>
      </c>
      <c r="T378" s="37"/>
      <c r="U378" s="34"/>
      <c r="V378" s="34"/>
      <c r="W378" s="34"/>
      <c r="X378" s="37"/>
      <c r="Y378" s="37"/>
      <c r="Z378" s="34"/>
      <c r="AA378" s="34"/>
      <c r="AB378" s="37"/>
      <c r="AC378" s="34"/>
      <c r="AD378" s="37"/>
      <c r="AE378" s="34"/>
      <c r="AF378" s="34">
        <v>1</v>
      </c>
      <c r="AG378" s="37" t="s">
        <v>2055</v>
      </c>
      <c r="AH378" s="34">
        <v>55</v>
      </c>
    </row>
    <row r="379" spans="1:34" ht="280.5" x14ac:dyDescent="0.25">
      <c r="A379" s="34"/>
      <c r="B379" s="34">
        <v>365</v>
      </c>
      <c r="C379" s="34" t="s">
        <v>2056</v>
      </c>
      <c r="D379" s="39" t="s">
        <v>2057</v>
      </c>
      <c r="E379" s="39" t="s">
        <v>2051</v>
      </c>
      <c r="F379" s="39">
        <v>6</v>
      </c>
      <c r="G379" s="36" t="s">
        <v>1090</v>
      </c>
      <c r="H379" s="36" t="s">
        <v>1108</v>
      </c>
      <c r="I379" s="39">
        <v>7</v>
      </c>
      <c r="J379" s="34" t="s">
        <v>1113</v>
      </c>
      <c r="K379" s="39"/>
      <c r="L379" s="42">
        <v>2800</v>
      </c>
      <c r="M379" s="39"/>
      <c r="N379" s="39"/>
      <c r="O379" s="39"/>
      <c r="P379" s="39"/>
      <c r="Q379" s="34">
        <f t="shared" si="15"/>
        <v>2800</v>
      </c>
      <c r="R379" s="34">
        <f t="shared" si="16"/>
        <v>5600</v>
      </c>
      <c r="S379" s="34">
        <f t="shared" si="17"/>
        <v>8400</v>
      </c>
      <c r="T379" s="37"/>
      <c r="U379" s="34"/>
      <c r="V379" s="34"/>
      <c r="W379" s="34"/>
      <c r="X379" s="37"/>
      <c r="Y379" s="37"/>
      <c r="Z379" s="34"/>
      <c r="AA379" s="34"/>
      <c r="AB379" s="37"/>
      <c r="AC379" s="34"/>
      <c r="AD379" s="37"/>
      <c r="AE379" s="34"/>
      <c r="AF379" s="34">
        <v>1</v>
      </c>
      <c r="AG379" s="37" t="s">
        <v>1075</v>
      </c>
      <c r="AH379" s="34">
        <v>180</v>
      </c>
    </row>
    <row r="380" spans="1:34" ht="306" x14ac:dyDescent="0.25">
      <c r="A380" s="34"/>
      <c r="B380" s="34">
        <v>366</v>
      </c>
      <c r="C380" s="34" t="s">
        <v>2058</v>
      </c>
      <c r="D380" s="39" t="s">
        <v>2057</v>
      </c>
      <c r="E380" s="39" t="s">
        <v>2051</v>
      </c>
      <c r="F380" s="39">
        <v>6</v>
      </c>
      <c r="G380" s="36" t="s">
        <v>1090</v>
      </c>
      <c r="H380" s="36" t="s">
        <v>1108</v>
      </c>
      <c r="I380" s="39">
        <v>7</v>
      </c>
      <c r="J380" s="34" t="s">
        <v>1113</v>
      </c>
      <c r="K380" s="39"/>
      <c r="L380" s="39">
        <v>1700</v>
      </c>
      <c r="M380" s="39"/>
      <c r="N380" s="39"/>
      <c r="O380" s="39"/>
      <c r="P380" s="39"/>
      <c r="Q380" s="34">
        <f t="shared" si="15"/>
        <v>1700</v>
      </c>
      <c r="R380" s="34">
        <f t="shared" si="16"/>
        <v>3400</v>
      </c>
      <c r="S380" s="34">
        <f t="shared" si="17"/>
        <v>5100</v>
      </c>
      <c r="T380" s="37"/>
      <c r="U380" s="34"/>
      <c r="V380" s="34"/>
      <c r="W380" s="34"/>
      <c r="X380" s="37"/>
      <c r="Y380" s="37"/>
      <c r="Z380" s="34"/>
      <c r="AA380" s="34"/>
      <c r="AB380" s="37"/>
      <c r="AC380" s="34"/>
      <c r="AD380" s="37"/>
      <c r="AE380" s="34"/>
      <c r="AF380" s="34">
        <v>1</v>
      </c>
      <c r="AG380" s="37" t="s">
        <v>384</v>
      </c>
      <c r="AH380" s="34">
        <v>63</v>
      </c>
    </row>
    <row r="381" spans="1:34" ht="191.25" x14ac:dyDescent="0.25">
      <c r="A381" s="34"/>
      <c r="B381" s="34">
        <v>367</v>
      </c>
      <c r="C381" s="34" t="s">
        <v>2059</v>
      </c>
      <c r="D381" s="40" t="s">
        <v>2054</v>
      </c>
      <c r="E381" s="39" t="s">
        <v>2051</v>
      </c>
      <c r="F381" s="39">
        <v>6</v>
      </c>
      <c r="G381" s="36" t="s">
        <v>1090</v>
      </c>
      <c r="H381" s="36" t="s">
        <v>1108</v>
      </c>
      <c r="I381" s="40">
        <v>7</v>
      </c>
      <c r="J381" s="34" t="s">
        <v>1113</v>
      </c>
      <c r="K381" s="39">
        <v>4200</v>
      </c>
      <c r="L381" s="39"/>
      <c r="M381" s="39">
        <v>2500</v>
      </c>
      <c r="N381" s="39"/>
      <c r="O381" s="39">
        <v>700</v>
      </c>
      <c r="P381" s="39"/>
      <c r="Q381" s="34">
        <f t="shared" si="15"/>
        <v>7400</v>
      </c>
      <c r="R381" s="34">
        <f t="shared" si="16"/>
        <v>14800</v>
      </c>
      <c r="S381" s="34">
        <f t="shared" si="17"/>
        <v>22200</v>
      </c>
      <c r="T381" s="37">
        <v>1</v>
      </c>
      <c r="U381" s="34" t="s">
        <v>27</v>
      </c>
      <c r="V381" s="34">
        <v>500</v>
      </c>
      <c r="W381" s="34">
        <v>1</v>
      </c>
      <c r="X381" s="37">
        <v>1</v>
      </c>
      <c r="Y381" s="37" t="s">
        <v>1272</v>
      </c>
      <c r="Z381" s="34"/>
      <c r="AA381" s="34"/>
      <c r="AB381" s="37"/>
      <c r="AC381" s="34"/>
      <c r="AD381" s="37">
        <v>1</v>
      </c>
      <c r="AE381" s="34"/>
      <c r="AF381" s="34"/>
      <c r="AG381" s="37" t="s">
        <v>408</v>
      </c>
      <c r="AH381" s="34"/>
    </row>
    <row r="382" spans="1:34" ht="229.5" x14ac:dyDescent="0.25">
      <c r="A382" s="34"/>
      <c r="B382" s="34">
        <v>368</v>
      </c>
      <c r="C382" s="34" t="s">
        <v>2060</v>
      </c>
      <c r="D382" s="39" t="s">
        <v>2061</v>
      </c>
      <c r="E382" s="39" t="s">
        <v>2051</v>
      </c>
      <c r="F382" s="39">
        <v>6</v>
      </c>
      <c r="G382" s="36" t="s">
        <v>1090</v>
      </c>
      <c r="H382" s="36" t="s">
        <v>1108</v>
      </c>
      <c r="I382" s="39">
        <v>7</v>
      </c>
      <c r="J382" s="34" t="s">
        <v>1113</v>
      </c>
      <c r="K382" s="39"/>
      <c r="L382" s="39">
        <v>1700</v>
      </c>
      <c r="M382" s="39"/>
      <c r="N382" s="39"/>
      <c r="O382" s="39"/>
      <c r="P382" s="39"/>
      <c r="Q382" s="34">
        <f t="shared" si="15"/>
        <v>1700</v>
      </c>
      <c r="R382" s="34">
        <f t="shared" si="16"/>
        <v>3400</v>
      </c>
      <c r="S382" s="34">
        <f t="shared" si="17"/>
        <v>5100</v>
      </c>
      <c r="T382" s="37"/>
      <c r="U382" s="34"/>
      <c r="V382" s="34"/>
      <c r="W382" s="34"/>
      <c r="X382" s="37"/>
      <c r="Y382" s="37"/>
      <c r="Z382" s="34"/>
      <c r="AA382" s="34"/>
      <c r="AB382" s="37"/>
      <c r="AC382" s="34"/>
      <c r="AD382" s="37"/>
      <c r="AE382" s="34"/>
      <c r="AF382" s="34">
        <v>1</v>
      </c>
      <c r="AG382" s="37" t="s">
        <v>1091</v>
      </c>
      <c r="AH382" s="34">
        <v>50</v>
      </c>
    </row>
    <row r="383" spans="1:34" ht="242.25" x14ac:dyDescent="0.25">
      <c r="A383" s="34"/>
      <c r="B383" s="34">
        <v>369</v>
      </c>
      <c r="C383" s="34" t="s">
        <v>2062</v>
      </c>
      <c r="D383" s="39" t="s">
        <v>2057</v>
      </c>
      <c r="E383" s="39" t="s">
        <v>2051</v>
      </c>
      <c r="F383" s="39">
        <v>6</v>
      </c>
      <c r="G383" s="36" t="s">
        <v>1090</v>
      </c>
      <c r="H383" s="36" t="s">
        <v>1108</v>
      </c>
      <c r="I383" s="39">
        <v>7</v>
      </c>
      <c r="J383" s="34" t="s">
        <v>1113</v>
      </c>
      <c r="K383" s="39">
        <v>4200</v>
      </c>
      <c r="L383" s="39">
        <v>700</v>
      </c>
      <c r="M383" s="39">
        <v>2500</v>
      </c>
      <c r="N383" s="39"/>
      <c r="O383" s="39">
        <v>700</v>
      </c>
      <c r="P383" s="39"/>
      <c r="Q383" s="34">
        <f t="shared" si="15"/>
        <v>8100</v>
      </c>
      <c r="R383" s="34">
        <f t="shared" si="16"/>
        <v>16200</v>
      </c>
      <c r="S383" s="34">
        <f t="shared" si="17"/>
        <v>24300</v>
      </c>
      <c r="T383" s="37">
        <v>1</v>
      </c>
      <c r="U383" s="34" t="s">
        <v>35</v>
      </c>
      <c r="V383" s="34">
        <v>250</v>
      </c>
      <c r="W383" s="34">
        <v>1</v>
      </c>
      <c r="X383" s="37">
        <v>1</v>
      </c>
      <c r="Y383" s="37" t="s">
        <v>1114</v>
      </c>
      <c r="Z383" s="34"/>
      <c r="AA383" s="34"/>
      <c r="AB383" s="37"/>
      <c r="AC383" s="34"/>
      <c r="AD383" s="37">
        <v>1</v>
      </c>
      <c r="AE383" s="34"/>
      <c r="AF383" s="34">
        <v>1</v>
      </c>
      <c r="AG383" s="37" t="s">
        <v>1082</v>
      </c>
      <c r="AH383" s="34">
        <v>82.5</v>
      </c>
    </row>
    <row r="384" spans="1:34" ht="216.75" x14ac:dyDescent="0.25">
      <c r="A384" s="34"/>
      <c r="B384" s="34">
        <v>370</v>
      </c>
      <c r="C384" s="34" t="s">
        <v>2063</v>
      </c>
      <c r="D384" s="39" t="s">
        <v>2061</v>
      </c>
      <c r="E384" s="39" t="s">
        <v>2051</v>
      </c>
      <c r="F384" s="39">
        <v>6</v>
      </c>
      <c r="G384" s="36" t="s">
        <v>1090</v>
      </c>
      <c r="H384" s="36" t="s">
        <v>1108</v>
      </c>
      <c r="I384" s="39">
        <v>7</v>
      </c>
      <c r="J384" s="34" t="s">
        <v>1113</v>
      </c>
      <c r="K384" s="39">
        <v>4200</v>
      </c>
      <c r="L384" s="39">
        <v>700</v>
      </c>
      <c r="M384" s="39">
        <v>2500</v>
      </c>
      <c r="N384" s="39"/>
      <c r="O384" s="39">
        <v>700</v>
      </c>
      <c r="P384" s="39"/>
      <c r="Q384" s="34">
        <f t="shared" si="15"/>
        <v>8100</v>
      </c>
      <c r="R384" s="34">
        <f t="shared" si="16"/>
        <v>16200</v>
      </c>
      <c r="S384" s="34">
        <f t="shared" si="17"/>
        <v>24300</v>
      </c>
      <c r="T384" s="37">
        <v>1</v>
      </c>
      <c r="U384" s="34" t="s">
        <v>126</v>
      </c>
      <c r="V384" s="34">
        <v>160</v>
      </c>
      <c r="W384" s="34">
        <v>1</v>
      </c>
      <c r="X384" s="37">
        <v>1</v>
      </c>
      <c r="Y384" s="37" t="s">
        <v>1559</v>
      </c>
      <c r="Z384" s="34"/>
      <c r="AA384" s="34"/>
      <c r="AB384" s="37"/>
      <c r="AC384" s="34"/>
      <c r="AD384" s="37">
        <v>1</v>
      </c>
      <c r="AE384" s="34"/>
      <c r="AF384" s="34">
        <v>1</v>
      </c>
      <c r="AG384" s="37" t="s">
        <v>2064</v>
      </c>
      <c r="AH384" s="34">
        <v>35</v>
      </c>
    </row>
    <row r="385" spans="1:34" ht="306" x14ac:dyDescent="0.25">
      <c r="A385" s="34"/>
      <c r="B385" s="34">
        <v>371</v>
      </c>
      <c r="C385" s="34" t="s">
        <v>2065</v>
      </c>
      <c r="D385" s="39" t="s">
        <v>2050</v>
      </c>
      <c r="E385" s="39" t="s">
        <v>2051</v>
      </c>
      <c r="F385" s="39">
        <v>6</v>
      </c>
      <c r="G385" s="36" t="s">
        <v>1090</v>
      </c>
      <c r="H385" s="36" t="s">
        <v>1108</v>
      </c>
      <c r="I385" s="39">
        <v>7</v>
      </c>
      <c r="J385" s="34" t="s">
        <v>1113</v>
      </c>
      <c r="K385" s="39"/>
      <c r="L385" s="39">
        <v>1700</v>
      </c>
      <c r="M385" s="39"/>
      <c r="N385" s="39"/>
      <c r="O385" s="39"/>
      <c r="P385" s="39"/>
      <c r="Q385" s="34">
        <f t="shared" si="15"/>
        <v>1700</v>
      </c>
      <c r="R385" s="34">
        <f t="shared" si="16"/>
        <v>3400</v>
      </c>
      <c r="S385" s="34">
        <f t="shared" si="17"/>
        <v>5100</v>
      </c>
      <c r="T385" s="37"/>
      <c r="U385" s="34"/>
      <c r="V385" s="34"/>
      <c r="W385" s="34"/>
      <c r="X385" s="37"/>
      <c r="Y385" s="37"/>
      <c r="Z385" s="34"/>
      <c r="AA385" s="34"/>
      <c r="AB385" s="37"/>
      <c r="AC385" s="34"/>
      <c r="AD385" s="37"/>
      <c r="AE385" s="34"/>
      <c r="AF385" s="34">
        <v>1</v>
      </c>
      <c r="AG385" s="37" t="s">
        <v>1091</v>
      </c>
      <c r="AH385" s="34">
        <v>50</v>
      </c>
    </row>
    <row r="386" spans="1:34" ht="204" x14ac:dyDescent="0.25">
      <c r="A386" s="34"/>
      <c r="B386" s="34">
        <v>372</v>
      </c>
      <c r="C386" s="48" t="s">
        <v>2066</v>
      </c>
      <c r="D386" s="34" t="s">
        <v>2067</v>
      </c>
      <c r="E386" s="34" t="s">
        <v>2068</v>
      </c>
      <c r="F386" s="34">
        <v>7</v>
      </c>
      <c r="G386" s="34" t="s">
        <v>1168</v>
      </c>
      <c r="H386" s="34" t="s">
        <v>1108</v>
      </c>
      <c r="I386" s="34">
        <v>16</v>
      </c>
      <c r="J386" s="34" t="s">
        <v>1113</v>
      </c>
      <c r="K386" s="34">
        <v>4200</v>
      </c>
      <c r="L386" s="34"/>
      <c r="M386" s="34">
        <v>2500</v>
      </c>
      <c r="N386" s="34"/>
      <c r="O386" s="34">
        <v>700</v>
      </c>
      <c r="P386" s="34"/>
      <c r="Q386" s="34">
        <f t="shared" si="15"/>
        <v>7400</v>
      </c>
      <c r="R386" s="34">
        <f t="shared" si="16"/>
        <v>14800</v>
      </c>
      <c r="S386" s="34">
        <f t="shared" si="17"/>
        <v>22200</v>
      </c>
      <c r="T386" s="37">
        <v>1</v>
      </c>
      <c r="U386" s="34">
        <v>315</v>
      </c>
      <c r="V386" s="34">
        <v>315</v>
      </c>
      <c r="W386" s="34">
        <v>1</v>
      </c>
      <c r="X386" s="37">
        <v>1</v>
      </c>
      <c r="Y386" s="37" t="s">
        <v>2069</v>
      </c>
      <c r="Z386" s="34"/>
      <c r="AA386" s="34"/>
      <c r="AB386" s="37"/>
      <c r="AC386" s="34"/>
      <c r="AD386" s="37">
        <v>1</v>
      </c>
      <c r="AE386" s="34"/>
      <c r="AF386" s="34"/>
      <c r="AG386" s="37"/>
      <c r="AH386" s="34"/>
    </row>
    <row r="387" spans="1:34" ht="280.5" x14ac:dyDescent="0.25">
      <c r="A387" s="34"/>
      <c r="B387" s="47">
        <v>373</v>
      </c>
      <c r="C387" s="51" t="s">
        <v>2070</v>
      </c>
      <c r="D387" s="34" t="s">
        <v>2071</v>
      </c>
      <c r="E387" s="34"/>
      <c r="F387" s="34"/>
      <c r="G387" s="34" t="s">
        <v>1090</v>
      </c>
      <c r="H387" s="34" t="s">
        <v>1108</v>
      </c>
      <c r="I387" s="34">
        <v>16</v>
      </c>
      <c r="J387" s="34" t="s">
        <v>1113</v>
      </c>
      <c r="K387" s="34">
        <v>4200</v>
      </c>
      <c r="L387" s="34">
        <v>1100</v>
      </c>
      <c r="M387" s="34">
        <v>2500</v>
      </c>
      <c r="N387" s="34"/>
      <c r="O387" s="34">
        <v>3000</v>
      </c>
      <c r="P387" s="34"/>
      <c r="Q387" s="34">
        <f t="shared" si="15"/>
        <v>10800</v>
      </c>
      <c r="R387" s="34">
        <f t="shared" si="16"/>
        <v>21600</v>
      </c>
      <c r="S387" s="34">
        <f t="shared" si="17"/>
        <v>32400</v>
      </c>
      <c r="T387" s="37">
        <v>1</v>
      </c>
      <c r="U387" s="34">
        <v>250</v>
      </c>
      <c r="V387" s="34">
        <v>250</v>
      </c>
      <c r="W387" s="34">
        <v>1</v>
      </c>
      <c r="X387" s="37">
        <v>1</v>
      </c>
      <c r="Y387" s="37" t="s">
        <v>2072</v>
      </c>
      <c r="Z387" s="34"/>
      <c r="AA387" s="34"/>
      <c r="AB387" s="37"/>
      <c r="AC387" s="34"/>
      <c r="AD387" s="37">
        <v>1</v>
      </c>
      <c r="AE387" s="34"/>
      <c r="AF387" s="34">
        <v>1</v>
      </c>
      <c r="AG387" s="37" t="s">
        <v>86</v>
      </c>
      <c r="AH387" s="34">
        <v>125</v>
      </c>
    </row>
    <row r="388" spans="1:34" ht="140.25" x14ac:dyDescent="0.25">
      <c r="A388" s="34"/>
      <c r="B388" s="34">
        <v>374</v>
      </c>
      <c r="C388" s="48" t="s">
        <v>2073</v>
      </c>
      <c r="D388" s="34"/>
      <c r="E388" s="34"/>
      <c r="F388" s="34"/>
      <c r="G388" s="34" t="s">
        <v>1084</v>
      </c>
      <c r="H388" s="34" t="s">
        <v>1108</v>
      </c>
      <c r="I388" s="34">
        <v>16</v>
      </c>
      <c r="J388" s="34" t="s">
        <v>1109</v>
      </c>
      <c r="K388" s="34">
        <v>4200</v>
      </c>
      <c r="L388" s="34">
        <v>1100</v>
      </c>
      <c r="M388" s="34">
        <v>2500</v>
      </c>
      <c r="N388" s="34"/>
      <c r="O388" s="34">
        <v>700</v>
      </c>
      <c r="P388" s="34"/>
      <c r="Q388" s="34">
        <f t="shared" si="15"/>
        <v>8500</v>
      </c>
      <c r="R388" s="34">
        <f t="shared" si="16"/>
        <v>17000</v>
      </c>
      <c r="S388" s="34">
        <f t="shared" si="17"/>
        <v>25500</v>
      </c>
      <c r="T388" s="37">
        <v>1</v>
      </c>
      <c r="U388" s="34">
        <v>250</v>
      </c>
      <c r="V388" s="34">
        <v>250</v>
      </c>
      <c r="W388" s="34">
        <v>1</v>
      </c>
      <c r="X388" s="37">
        <v>1</v>
      </c>
      <c r="Y388" s="37" t="s">
        <v>2074</v>
      </c>
      <c r="Z388" s="34"/>
      <c r="AA388" s="34"/>
      <c r="AB388" s="37"/>
      <c r="AC388" s="34"/>
      <c r="AD388" s="37">
        <v>1</v>
      </c>
      <c r="AE388" s="34"/>
      <c r="AF388" s="34">
        <v>1</v>
      </c>
      <c r="AG388" s="37" t="s">
        <v>86</v>
      </c>
      <c r="AH388" s="34">
        <v>125</v>
      </c>
    </row>
    <row r="389" spans="1:34" ht="165.75" x14ac:dyDescent="0.25">
      <c r="A389" s="34"/>
      <c r="B389" s="34">
        <v>375</v>
      </c>
      <c r="C389" s="52" t="s">
        <v>2075</v>
      </c>
      <c r="D389" s="34" t="s">
        <v>2076</v>
      </c>
      <c r="E389" s="34"/>
      <c r="F389" s="34"/>
      <c r="G389" s="34" t="s">
        <v>1086</v>
      </c>
      <c r="H389" s="34" t="s">
        <v>1108</v>
      </c>
      <c r="I389" s="34">
        <v>9</v>
      </c>
      <c r="J389" s="34" t="s">
        <v>1113</v>
      </c>
      <c r="K389" s="34">
        <v>4200</v>
      </c>
      <c r="L389" s="34">
        <v>1100</v>
      </c>
      <c r="M389" s="34">
        <v>2500</v>
      </c>
      <c r="N389" s="34"/>
      <c r="O389" s="34">
        <v>700</v>
      </c>
      <c r="P389" s="34"/>
      <c r="Q389" s="34">
        <f t="shared" si="15"/>
        <v>8500</v>
      </c>
      <c r="R389" s="34">
        <f t="shared" si="16"/>
        <v>17000</v>
      </c>
      <c r="S389" s="34">
        <f t="shared" si="17"/>
        <v>25500</v>
      </c>
      <c r="T389" s="37">
        <v>1</v>
      </c>
      <c r="U389" s="34">
        <v>250</v>
      </c>
      <c r="V389" s="34">
        <v>250</v>
      </c>
      <c r="W389" s="34">
        <v>1</v>
      </c>
      <c r="X389" s="37">
        <v>1</v>
      </c>
      <c r="Y389" s="37"/>
      <c r="Z389" s="34"/>
      <c r="AA389" s="34"/>
      <c r="AB389" s="37"/>
      <c r="AC389" s="34"/>
      <c r="AD389" s="37">
        <v>1</v>
      </c>
      <c r="AE389" s="34"/>
      <c r="AF389" s="34">
        <v>1</v>
      </c>
      <c r="AG389" s="37" t="s">
        <v>29</v>
      </c>
      <c r="AH389" s="34">
        <v>200</v>
      </c>
    </row>
    <row r="390" spans="1:34" ht="165.75" x14ac:dyDescent="0.25">
      <c r="A390" s="34"/>
      <c r="B390" s="34">
        <v>376</v>
      </c>
      <c r="C390" s="53" t="s">
        <v>2077</v>
      </c>
      <c r="D390" s="34"/>
      <c r="E390" s="34"/>
      <c r="F390" s="34"/>
      <c r="G390" s="34" t="s">
        <v>1084</v>
      </c>
      <c r="H390" s="34" t="s">
        <v>1108</v>
      </c>
      <c r="I390" s="34">
        <v>16</v>
      </c>
      <c r="J390" s="34" t="s">
        <v>1109</v>
      </c>
      <c r="K390" s="34">
        <v>4200</v>
      </c>
      <c r="L390" s="34">
        <v>1100</v>
      </c>
      <c r="M390" s="34">
        <v>2500</v>
      </c>
      <c r="N390" s="34"/>
      <c r="O390" s="34">
        <v>700</v>
      </c>
      <c r="P390" s="34"/>
      <c r="Q390" s="34">
        <f t="shared" si="15"/>
        <v>8500</v>
      </c>
      <c r="R390" s="34">
        <f t="shared" si="16"/>
        <v>17000</v>
      </c>
      <c r="S390" s="34">
        <f t="shared" si="17"/>
        <v>25500</v>
      </c>
      <c r="T390" s="37">
        <v>1</v>
      </c>
      <c r="U390" s="34">
        <v>250</v>
      </c>
      <c r="V390" s="34">
        <v>250</v>
      </c>
      <c r="W390" s="34">
        <v>1</v>
      </c>
      <c r="X390" s="37">
        <v>1</v>
      </c>
      <c r="Y390" s="37" t="s">
        <v>2078</v>
      </c>
      <c r="Z390" s="34"/>
      <c r="AA390" s="34"/>
      <c r="AB390" s="37"/>
      <c r="AC390" s="34"/>
      <c r="AD390" s="37">
        <v>1</v>
      </c>
      <c r="AE390" s="34"/>
      <c r="AF390" s="34">
        <v>1</v>
      </c>
      <c r="AG390" s="37" t="s">
        <v>86</v>
      </c>
      <c r="AH390" s="34">
        <v>125</v>
      </c>
    </row>
    <row r="391" spans="1:34" ht="191.25" x14ac:dyDescent="0.25">
      <c r="A391" s="34"/>
      <c r="B391" s="34">
        <v>377</v>
      </c>
      <c r="C391" s="53" t="s">
        <v>2079</v>
      </c>
      <c r="D391" s="34"/>
      <c r="E391" s="34"/>
      <c r="F391" s="34"/>
      <c r="G391" s="34" t="s">
        <v>1086</v>
      </c>
      <c r="H391" s="34" t="s">
        <v>1108</v>
      </c>
      <c r="I391" s="34">
        <v>16</v>
      </c>
      <c r="J391" s="34" t="s">
        <v>1113</v>
      </c>
      <c r="K391" s="34">
        <v>4200</v>
      </c>
      <c r="L391" s="34">
        <v>1100</v>
      </c>
      <c r="M391" s="34">
        <v>2500</v>
      </c>
      <c r="N391" s="34"/>
      <c r="O391" s="34">
        <v>3000</v>
      </c>
      <c r="P391" s="34"/>
      <c r="Q391" s="34">
        <f t="shared" si="15"/>
        <v>10800</v>
      </c>
      <c r="R391" s="34">
        <f t="shared" si="16"/>
        <v>21600</v>
      </c>
      <c r="S391" s="34">
        <f t="shared" si="17"/>
        <v>32400</v>
      </c>
      <c r="T391" s="37">
        <v>1</v>
      </c>
      <c r="U391" s="34">
        <v>500</v>
      </c>
      <c r="V391" s="34">
        <v>500</v>
      </c>
      <c r="W391" s="34">
        <v>1</v>
      </c>
      <c r="X391" s="37">
        <v>1</v>
      </c>
      <c r="Y391" s="37" t="s">
        <v>2080</v>
      </c>
      <c r="Z391" s="34"/>
      <c r="AA391" s="34"/>
      <c r="AB391" s="37"/>
      <c r="AC391" s="34"/>
      <c r="AD391" s="37">
        <v>1</v>
      </c>
      <c r="AE391" s="34"/>
      <c r="AF391" s="34">
        <v>1</v>
      </c>
      <c r="AG391" s="37" t="s">
        <v>35</v>
      </c>
      <c r="AH391" s="34">
        <v>250</v>
      </c>
    </row>
    <row r="392" spans="1:34" ht="191.25" x14ac:dyDescent="0.25">
      <c r="A392" s="34"/>
      <c r="B392" s="34">
        <v>378</v>
      </c>
      <c r="C392" s="34" t="s">
        <v>2081</v>
      </c>
      <c r="D392" s="34" t="s">
        <v>2082</v>
      </c>
      <c r="E392" s="34" t="s">
        <v>2083</v>
      </c>
      <c r="F392" s="34">
        <v>7</v>
      </c>
      <c r="G392" s="34" t="s">
        <v>1086</v>
      </c>
      <c r="H392" s="34" t="s">
        <v>1108</v>
      </c>
      <c r="I392" s="34">
        <v>16</v>
      </c>
      <c r="J392" s="34" t="s">
        <v>1113</v>
      </c>
      <c r="K392" s="34">
        <v>4200</v>
      </c>
      <c r="L392" s="34">
        <v>700</v>
      </c>
      <c r="M392" s="34">
        <v>2500</v>
      </c>
      <c r="N392" s="34"/>
      <c r="O392" s="34">
        <v>700</v>
      </c>
      <c r="P392" s="34"/>
      <c r="Q392" s="34">
        <f t="shared" si="15"/>
        <v>8100</v>
      </c>
      <c r="R392" s="34">
        <f t="shared" si="16"/>
        <v>16200</v>
      </c>
      <c r="S392" s="34">
        <f t="shared" si="17"/>
        <v>24300</v>
      </c>
      <c r="T392" s="37">
        <v>1</v>
      </c>
      <c r="U392" s="34">
        <v>250</v>
      </c>
      <c r="V392" s="34">
        <v>250</v>
      </c>
      <c r="W392" s="34">
        <v>1</v>
      </c>
      <c r="X392" s="37">
        <v>1</v>
      </c>
      <c r="Y392" s="37" t="s">
        <v>2084</v>
      </c>
      <c r="Z392" s="34"/>
      <c r="AA392" s="34"/>
      <c r="AB392" s="37"/>
      <c r="AC392" s="34"/>
      <c r="AD392" s="37">
        <v>1</v>
      </c>
      <c r="AE392" s="34"/>
      <c r="AF392" s="34">
        <v>1</v>
      </c>
      <c r="AG392" s="37" t="s">
        <v>383</v>
      </c>
      <c r="AH392" s="34">
        <v>62.5</v>
      </c>
    </row>
    <row r="393" spans="1:34" ht="140.25" x14ac:dyDescent="0.25">
      <c r="A393" s="34"/>
      <c r="B393" s="34">
        <v>379</v>
      </c>
      <c r="C393" s="48" t="s">
        <v>2085</v>
      </c>
      <c r="D393" s="34"/>
      <c r="E393" s="34"/>
      <c r="F393" s="34"/>
      <c r="G393" s="34" t="s">
        <v>1089</v>
      </c>
      <c r="H393" s="34" t="s">
        <v>1108</v>
      </c>
      <c r="I393" s="34">
        <v>16</v>
      </c>
      <c r="J393" s="34" t="s">
        <v>1113</v>
      </c>
      <c r="K393" s="34">
        <v>4200</v>
      </c>
      <c r="L393" s="34">
        <v>1100</v>
      </c>
      <c r="M393" s="34">
        <v>2500</v>
      </c>
      <c r="N393" s="34"/>
      <c r="O393" s="34">
        <v>3000</v>
      </c>
      <c r="P393" s="34"/>
      <c r="Q393" s="34">
        <f t="shared" si="15"/>
        <v>10800</v>
      </c>
      <c r="R393" s="34">
        <f t="shared" si="16"/>
        <v>21600</v>
      </c>
      <c r="S393" s="34">
        <f t="shared" si="17"/>
        <v>32400</v>
      </c>
      <c r="T393" s="37">
        <v>1</v>
      </c>
      <c r="U393" s="34">
        <v>250</v>
      </c>
      <c r="V393" s="34">
        <v>250</v>
      </c>
      <c r="W393" s="34">
        <v>1</v>
      </c>
      <c r="X393" s="37">
        <v>1</v>
      </c>
      <c r="Y393" s="37" t="s">
        <v>2086</v>
      </c>
      <c r="Z393" s="34"/>
      <c r="AA393" s="34"/>
      <c r="AB393" s="37"/>
      <c r="AC393" s="34"/>
      <c r="AD393" s="37">
        <v>1</v>
      </c>
      <c r="AE393" s="34"/>
      <c r="AF393" s="34">
        <v>1</v>
      </c>
      <c r="AG393" s="37" t="s">
        <v>86</v>
      </c>
      <c r="AH393" s="34">
        <v>125</v>
      </c>
    </row>
    <row r="394" spans="1:34" ht="229.5" x14ac:dyDescent="0.25">
      <c r="A394" s="34"/>
      <c r="B394" s="34">
        <v>380</v>
      </c>
      <c r="C394" s="53" t="s">
        <v>2087</v>
      </c>
      <c r="D394" s="34" t="s">
        <v>2088</v>
      </c>
      <c r="E394" s="34" t="s">
        <v>2068</v>
      </c>
      <c r="F394" s="34">
        <v>7</v>
      </c>
      <c r="G394" s="34" t="s">
        <v>1697</v>
      </c>
      <c r="H394" s="34" t="s">
        <v>1108</v>
      </c>
      <c r="I394" s="34">
        <v>16</v>
      </c>
      <c r="J394" s="34" t="s">
        <v>1109</v>
      </c>
      <c r="K394" s="34">
        <v>4200</v>
      </c>
      <c r="L394" s="34">
        <v>1100</v>
      </c>
      <c r="M394" s="34">
        <v>5000</v>
      </c>
      <c r="N394" s="34"/>
      <c r="O394" s="34">
        <v>700</v>
      </c>
      <c r="P394" s="34"/>
      <c r="Q394" s="34">
        <f t="shared" si="15"/>
        <v>11000</v>
      </c>
      <c r="R394" s="34">
        <f t="shared" si="16"/>
        <v>22000</v>
      </c>
      <c r="S394" s="34">
        <f t="shared" si="17"/>
        <v>33000</v>
      </c>
      <c r="T394" s="37">
        <v>1</v>
      </c>
      <c r="U394" s="34">
        <v>315</v>
      </c>
      <c r="V394" s="34">
        <v>315</v>
      </c>
      <c r="W394" s="34">
        <v>1</v>
      </c>
      <c r="X394" s="37">
        <v>1</v>
      </c>
      <c r="Y394" s="37" t="s">
        <v>2089</v>
      </c>
      <c r="Z394" s="34"/>
      <c r="AA394" s="34"/>
      <c r="AB394" s="37"/>
      <c r="AC394" s="34"/>
      <c r="AD394" s="37">
        <v>2</v>
      </c>
      <c r="AE394" s="34"/>
      <c r="AF394" s="34">
        <v>1</v>
      </c>
      <c r="AG394" s="37" t="s">
        <v>86</v>
      </c>
      <c r="AH394" s="34">
        <v>125</v>
      </c>
    </row>
    <row r="395" spans="1:34" ht="255" x14ac:dyDescent="0.25">
      <c r="A395" s="34"/>
      <c r="B395" s="47">
        <v>381</v>
      </c>
      <c r="C395" s="34" t="s">
        <v>2090</v>
      </c>
      <c r="D395" s="34" t="s">
        <v>1</v>
      </c>
      <c r="E395" s="34"/>
      <c r="F395" s="34"/>
      <c r="G395" s="34" t="s">
        <v>1697</v>
      </c>
      <c r="H395" s="34" t="s">
        <v>1108</v>
      </c>
      <c r="I395" s="34">
        <v>16</v>
      </c>
      <c r="J395" s="34" t="s">
        <v>1109</v>
      </c>
      <c r="K395" s="34">
        <v>4200</v>
      </c>
      <c r="L395" s="34">
        <v>1100</v>
      </c>
      <c r="M395" s="34">
        <v>2500</v>
      </c>
      <c r="N395" s="34"/>
      <c r="O395" s="34">
        <v>3000</v>
      </c>
      <c r="P395" s="34"/>
      <c r="Q395" s="34">
        <f t="shared" si="15"/>
        <v>10800</v>
      </c>
      <c r="R395" s="34">
        <f t="shared" si="16"/>
        <v>21600</v>
      </c>
      <c r="S395" s="34">
        <f t="shared" si="17"/>
        <v>32400</v>
      </c>
      <c r="T395" s="37">
        <v>1</v>
      </c>
      <c r="U395" s="34">
        <v>250</v>
      </c>
      <c r="V395" s="34">
        <v>250</v>
      </c>
      <c r="W395" s="34">
        <v>1</v>
      </c>
      <c r="X395" s="37">
        <v>1</v>
      </c>
      <c r="Y395" s="37" t="s">
        <v>2091</v>
      </c>
      <c r="Z395" s="34"/>
      <c r="AA395" s="34"/>
      <c r="AB395" s="37"/>
      <c r="AC395" s="34"/>
      <c r="AD395" s="37">
        <v>1</v>
      </c>
      <c r="AE395" s="34"/>
      <c r="AF395" s="34">
        <v>1</v>
      </c>
      <c r="AG395" s="37" t="s">
        <v>86</v>
      </c>
      <c r="AH395" s="34">
        <v>125</v>
      </c>
    </row>
    <row r="396" spans="1:34" ht="216.75" x14ac:dyDescent="0.25">
      <c r="A396" s="34"/>
      <c r="B396" s="34">
        <v>382</v>
      </c>
      <c r="C396" s="54" t="s">
        <v>2092</v>
      </c>
      <c r="D396" s="34" t="s">
        <v>2093</v>
      </c>
      <c r="E396" s="34" t="s">
        <v>2068</v>
      </c>
      <c r="F396" s="34">
        <v>7</v>
      </c>
      <c r="G396" s="34" t="s">
        <v>1697</v>
      </c>
      <c r="H396" s="34" t="s">
        <v>1108</v>
      </c>
      <c r="I396" s="34">
        <v>16</v>
      </c>
      <c r="J396" s="34" t="s">
        <v>1109</v>
      </c>
      <c r="K396" s="34">
        <v>4200</v>
      </c>
      <c r="L396" s="34">
        <v>1100</v>
      </c>
      <c r="M396" s="34">
        <v>2500</v>
      </c>
      <c r="N396" s="34"/>
      <c r="O396" s="34">
        <v>3000</v>
      </c>
      <c r="P396" s="34"/>
      <c r="Q396" s="34">
        <f t="shared" si="15"/>
        <v>10800</v>
      </c>
      <c r="R396" s="34">
        <f t="shared" si="16"/>
        <v>21600</v>
      </c>
      <c r="S396" s="34">
        <f t="shared" si="17"/>
        <v>32400</v>
      </c>
      <c r="T396" s="37">
        <v>1</v>
      </c>
      <c r="U396" s="34">
        <v>250</v>
      </c>
      <c r="V396" s="34">
        <v>250</v>
      </c>
      <c r="W396" s="34">
        <v>1</v>
      </c>
      <c r="X396" s="37">
        <v>1</v>
      </c>
      <c r="Y396" s="37" t="s">
        <v>1181</v>
      </c>
      <c r="Z396" s="34"/>
      <c r="AA396" s="34"/>
      <c r="AB396" s="37"/>
      <c r="AC396" s="34"/>
      <c r="AD396" s="37">
        <v>1</v>
      </c>
      <c r="AE396" s="34"/>
      <c r="AF396" s="34">
        <v>1</v>
      </c>
      <c r="AG396" s="37" t="s">
        <v>29</v>
      </c>
      <c r="AH396" s="34">
        <v>200</v>
      </c>
    </row>
    <row r="397" spans="1:34" ht="178.5" x14ac:dyDescent="0.25">
      <c r="A397" s="34"/>
      <c r="B397" s="34">
        <v>383</v>
      </c>
      <c r="C397" s="53" t="s">
        <v>2094</v>
      </c>
      <c r="D397" s="34" t="s">
        <v>2095</v>
      </c>
      <c r="E397" s="34" t="s">
        <v>2096</v>
      </c>
      <c r="F397" s="34">
        <v>7</v>
      </c>
      <c r="G397" s="34" t="s">
        <v>1090</v>
      </c>
      <c r="H397" s="34" t="s">
        <v>1108</v>
      </c>
      <c r="I397" s="34">
        <v>16</v>
      </c>
      <c r="J397" s="34" t="s">
        <v>1113</v>
      </c>
      <c r="K397" s="34">
        <v>4200</v>
      </c>
      <c r="L397" s="34">
        <v>1900</v>
      </c>
      <c r="M397" s="34">
        <v>5000</v>
      </c>
      <c r="N397" s="34"/>
      <c r="O397" s="34">
        <v>3000</v>
      </c>
      <c r="P397" s="34"/>
      <c r="Q397" s="34">
        <f t="shared" si="15"/>
        <v>14100</v>
      </c>
      <c r="R397" s="34">
        <f t="shared" si="16"/>
        <v>28200</v>
      </c>
      <c r="S397" s="34">
        <f t="shared" si="17"/>
        <v>42300</v>
      </c>
      <c r="T397" s="37">
        <v>1</v>
      </c>
      <c r="U397" s="34">
        <v>400</v>
      </c>
      <c r="V397" s="34">
        <v>400</v>
      </c>
      <c r="W397" s="34">
        <v>1</v>
      </c>
      <c r="X397" s="37">
        <v>1</v>
      </c>
      <c r="Y397" s="37" t="s">
        <v>1181</v>
      </c>
      <c r="Z397" s="34"/>
      <c r="AA397" s="34"/>
      <c r="AB397" s="37"/>
      <c r="AC397" s="34"/>
      <c r="AD397" s="37">
        <v>2</v>
      </c>
      <c r="AE397" s="34"/>
      <c r="AF397" s="34">
        <v>2</v>
      </c>
      <c r="AG397" s="37" t="s">
        <v>2097</v>
      </c>
      <c r="AH397" s="34">
        <f>125+40</f>
        <v>165</v>
      </c>
    </row>
    <row r="398" spans="1:34" ht="191.25" x14ac:dyDescent="0.25">
      <c r="A398" s="34"/>
      <c r="B398" s="34">
        <v>384</v>
      </c>
      <c r="C398" s="48" t="s">
        <v>2098</v>
      </c>
      <c r="D398" s="34" t="s">
        <v>2099</v>
      </c>
      <c r="E398" s="34" t="s">
        <v>2083</v>
      </c>
      <c r="F398" s="34">
        <v>7</v>
      </c>
      <c r="G398" s="34" t="s">
        <v>1086</v>
      </c>
      <c r="H398" s="34" t="s">
        <v>1108</v>
      </c>
      <c r="I398" s="34">
        <v>16</v>
      </c>
      <c r="J398" s="34" t="s">
        <v>1113</v>
      </c>
      <c r="K398" s="34">
        <v>4200</v>
      </c>
      <c r="L398" s="34">
        <v>700</v>
      </c>
      <c r="M398" s="34">
        <v>2500</v>
      </c>
      <c r="N398" s="34"/>
      <c r="O398" s="34">
        <v>700</v>
      </c>
      <c r="P398" s="34"/>
      <c r="Q398" s="34">
        <f t="shared" ref="Q398:Q471" si="18">K398+L398+M398+O398+P398</f>
        <v>8100</v>
      </c>
      <c r="R398" s="34">
        <f t="shared" si="16"/>
        <v>16200</v>
      </c>
      <c r="S398" s="34">
        <f t="shared" si="17"/>
        <v>24300</v>
      </c>
      <c r="T398" s="34">
        <v>1</v>
      </c>
      <c r="U398" s="34">
        <v>250</v>
      </c>
      <c r="V398" s="34">
        <v>250</v>
      </c>
      <c r="W398" s="34">
        <v>1</v>
      </c>
      <c r="X398" s="34">
        <v>1</v>
      </c>
      <c r="Y398" s="34" t="s">
        <v>2100</v>
      </c>
      <c r="Z398" s="34"/>
      <c r="AA398" s="34"/>
      <c r="AB398" s="37"/>
      <c r="AC398" s="34"/>
      <c r="AD398" s="37">
        <v>1</v>
      </c>
      <c r="AE398" s="34"/>
      <c r="AF398" s="34">
        <v>1</v>
      </c>
      <c r="AG398" s="37">
        <v>62.5</v>
      </c>
      <c r="AH398" s="34">
        <v>62.5</v>
      </c>
    </row>
    <row r="399" spans="1:34" ht="306" x14ac:dyDescent="0.25">
      <c r="A399" s="34"/>
      <c r="B399" s="34">
        <v>385</v>
      </c>
      <c r="C399" s="48" t="s">
        <v>2101</v>
      </c>
      <c r="D399" s="34"/>
      <c r="E399" s="34"/>
      <c r="F399" s="34"/>
      <c r="G399" s="34"/>
      <c r="H399" s="34" t="s">
        <v>1108</v>
      </c>
      <c r="I399" s="34">
        <v>16</v>
      </c>
      <c r="J399" s="34"/>
      <c r="K399" s="34">
        <v>4200</v>
      </c>
      <c r="L399" s="34">
        <v>1100</v>
      </c>
      <c r="M399" s="34">
        <v>2500</v>
      </c>
      <c r="N399" s="34"/>
      <c r="O399" s="34">
        <v>700</v>
      </c>
      <c r="P399" s="34"/>
      <c r="Q399" s="34">
        <f t="shared" si="18"/>
        <v>8500</v>
      </c>
      <c r="R399" s="34">
        <f t="shared" si="16"/>
        <v>17000</v>
      </c>
      <c r="S399" s="34">
        <f t="shared" si="17"/>
        <v>25500</v>
      </c>
      <c r="T399" s="37">
        <v>1</v>
      </c>
      <c r="U399" s="34">
        <v>315</v>
      </c>
      <c r="V399" s="34">
        <v>315</v>
      </c>
      <c r="W399" s="34">
        <v>1</v>
      </c>
      <c r="X399" s="37">
        <v>1</v>
      </c>
      <c r="Y399" s="37" t="s">
        <v>2102</v>
      </c>
      <c r="Z399" s="34"/>
      <c r="AA399" s="34"/>
      <c r="AB399" s="37"/>
      <c r="AC399" s="34"/>
      <c r="AD399" s="37">
        <v>1</v>
      </c>
      <c r="AE399" s="34"/>
      <c r="AF399" s="34">
        <v>1</v>
      </c>
      <c r="AG399" s="37" t="s">
        <v>86</v>
      </c>
      <c r="AH399" s="34">
        <v>125</v>
      </c>
    </row>
    <row r="400" spans="1:34" ht="293.25" x14ac:dyDescent="0.25">
      <c r="A400" s="34"/>
      <c r="B400" s="34">
        <v>386</v>
      </c>
      <c r="C400" s="48" t="s">
        <v>2103</v>
      </c>
      <c r="D400" s="34" t="s">
        <v>2104</v>
      </c>
      <c r="E400" s="34" t="s">
        <v>2068</v>
      </c>
      <c r="F400" s="34">
        <v>7</v>
      </c>
      <c r="G400" s="34" t="s">
        <v>1697</v>
      </c>
      <c r="H400" s="34" t="s">
        <v>1108</v>
      </c>
      <c r="I400" s="34">
        <v>16</v>
      </c>
      <c r="J400" s="34" t="s">
        <v>1109</v>
      </c>
      <c r="K400" s="34">
        <v>4200</v>
      </c>
      <c r="L400" s="34">
        <v>1100</v>
      </c>
      <c r="M400" s="34">
        <v>5000</v>
      </c>
      <c r="N400" s="34"/>
      <c r="O400" s="34">
        <v>1400</v>
      </c>
      <c r="P400" s="34"/>
      <c r="Q400" s="34">
        <f t="shared" si="18"/>
        <v>11700</v>
      </c>
      <c r="R400" s="34">
        <f t="shared" ref="R400:R473" si="19">Q400*2</f>
        <v>23400</v>
      </c>
      <c r="S400" s="34">
        <f t="shared" ref="S400:S473" si="20">Q400*3</f>
        <v>35100</v>
      </c>
      <c r="T400" s="37">
        <v>1</v>
      </c>
      <c r="U400" s="34">
        <v>500</v>
      </c>
      <c r="V400" s="34">
        <v>500</v>
      </c>
      <c r="W400" s="34">
        <v>1</v>
      </c>
      <c r="X400" s="37">
        <v>2</v>
      </c>
      <c r="Y400" s="37" t="s">
        <v>2105</v>
      </c>
      <c r="Z400" s="34"/>
      <c r="AA400" s="34"/>
      <c r="AB400" s="37"/>
      <c r="AC400" s="34"/>
      <c r="AD400" s="37">
        <v>2</v>
      </c>
      <c r="AE400" s="34"/>
      <c r="AF400" s="34">
        <v>1</v>
      </c>
      <c r="AG400" s="37" t="s">
        <v>35</v>
      </c>
      <c r="AH400" s="34">
        <v>250</v>
      </c>
    </row>
    <row r="401" spans="1:34" ht="216.75" x14ac:dyDescent="0.25">
      <c r="A401" s="34"/>
      <c r="B401" s="34">
        <v>387</v>
      </c>
      <c r="C401" s="53" t="s">
        <v>2106</v>
      </c>
      <c r="D401" s="34"/>
      <c r="E401" s="34"/>
      <c r="F401" s="34"/>
      <c r="G401" s="34" t="s">
        <v>1088</v>
      </c>
      <c r="H401" s="34" t="s">
        <v>1108</v>
      </c>
      <c r="I401" s="34">
        <v>16</v>
      </c>
      <c r="J401" s="34" t="s">
        <v>1109</v>
      </c>
      <c r="K401" s="34">
        <v>4200</v>
      </c>
      <c r="L401" s="34">
        <v>1100</v>
      </c>
      <c r="M401" s="34">
        <v>2500</v>
      </c>
      <c r="N401" s="34"/>
      <c r="O401" s="34">
        <v>700</v>
      </c>
      <c r="P401" s="34"/>
      <c r="Q401" s="34">
        <f t="shared" si="18"/>
        <v>8500</v>
      </c>
      <c r="R401" s="34">
        <f t="shared" si="19"/>
        <v>17000</v>
      </c>
      <c r="S401" s="34">
        <f t="shared" si="20"/>
        <v>25500</v>
      </c>
      <c r="T401" s="37">
        <v>1</v>
      </c>
      <c r="U401" s="34">
        <v>250</v>
      </c>
      <c r="V401" s="34">
        <v>250</v>
      </c>
      <c r="W401" s="34">
        <v>1</v>
      </c>
      <c r="X401" s="37">
        <v>1</v>
      </c>
      <c r="Y401" s="37" t="s">
        <v>2107</v>
      </c>
      <c r="Z401" s="34"/>
      <c r="AA401" s="34"/>
      <c r="AB401" s="37"/>
      <c r="AC401" s="34"/>
      <c r="AD401" s="37">
        <v>1</v>
      </c>
      <c r="AE401" s="34"/>
      <c r="AF401" s="34">
        <v>1</v>
      </c>
      <c r="AG401" s="37" t="s">
        <v>86</v>
      </c>
      <c r="AH401" s="34">
        <v>125</v>
      </c>
    </row>
    <row r="402" spans="1:34" ht="178.5" x14ac:dyDescent="0.25">
      <c r="A402" s="34"/>
      <c r="B402" s="34">
        <v>388</v>
      </c>
      <c r="C402" s="54" t="s">
        <v>2108</v>
      </c>
      <c r="D402" s="34"/>
      <c r="E402" s="34"/>
      <c r="F402" s="34"/>
      <c r="G402" s="34" t="s">
        <v>1088</v>
      </c>
      <c r="H402" s="34" t="s">
        <v>1224</v>
      </c>
      <c r="I402" s="34">
        <v>16</v>
      </c>
      <c r="J402" s="34" t="s">
        <v>1109</v>
      </c>
      <c r="K402" s="34">
        <v>4200</v>
      </c>
      <c r="L402" s="34">
        <v>1100</v>
      </c>
      <c r="M402" s="34">
        <v>2500</v>
      </c>
      <c r="N402" s="34"/>
      <c r="O402" s="34">
        <v>700</v>
      </c>
      <c r="P402" s="34"/>
      <c r="Q402" s="34">
        <f t="shared" si="18"/>
        <v>8500</v>
      </c>
      <c r="R402" s="34">
        <f t="shared" si="19"/>
        <v>17000</v>
      </c>
      <c r="S402" s="34">
        <f t="shared" si="20"/>
        <v>25500</v>
      </c>
      <c r="T402" s="37">
        <v>1</v>
      </c>
      <c r="U402" s="34">
        <v>400</v>
      </c>
      <c r="V402" s="34">
        <v>400</v>
      </c>
      <c r="W402" s="34">
        <v>1</v>
      </c>
      <c r="X402" s="37">
        <v>1</v>
      </c>
      <c r="Y402" s="37" t="s">
        <v>2109</v>
      </c>
      <c r="Z402" s="34"/>
      <c r="AA402" s="34"/>
      <c r="AB402" s="37"/>
      <c r="AC402" s="34"/>
      <c r="AD402" s="37">
        <v>1</v>
      </c>
      <c r="AE402" s="34"/>
      <c r="AF402" s="34">
        <v>1</v>
      </c>
      <c r="AG402" s="37" t="s">
        <v>86</v>
      </c>
      <c r="AH402" s="34">
        <v>125</v>
      </c>
    </row>
    <row r="403" spans="1:34" ht="165.75" x14ac:dyDescent="0.25">
      <c r="A403" s="34"/>
      <c r="B403" s="34">
        <v>389</v>
      </c>
      <c r="C403" s="48" t="s">
        <v>2110</v>
      </c>
      <c r="D403" s="34"/>
      <c r="E403" s="34"/>
      <c r="F403" s="34"/>
      <c r="G403" s="34" t="s">
        <v>1950</v>
      </c>
      <c r="H403" s="34" t="s">
        <v>1108</v>
      </c>
      <c r="I403" s="34">
        <v>16</v>
      </c>
      <c r="J403" s="34" t="s">
        <v>1113</v>
      </c>
      <c r="K403" s="34">
        <v>4200</v>
      </c>
      <c r="L403" s="34">
        <v>1100</v>
      </c>
      <c r="M403" s="34">
        <v>2500</v>
      </c>
      <c r="N403" s="34"/>
      <c r="O403" s="34">
        <v>3000</v>
      </c>
      <c r="P403" s="34"/>
      <c r="Q403" s="34">
        <f t="shared" si="18"/>
        <v>10800</v>
      </c>
      <c r="R403" s="34">
        <f t="shared" si="19"/>
        <v>21600</v>
      </c>
      <c r="S403" s="34">
        <f t="shared" si="20"/>
        <v>32400</v>
      </c>
      <c r="T403" s="37">
        <v>1</v>
      </c>
      <c r="U403" s="34">
        <v>500</v>
      </c>
      <c r="V403" s="34">
        <v>500</v>
      </c>
      <c r="W403" s="34">
        <v>1</v>
      </c>
      <c r="X403" s="37">
        <v>1</v>
      </c>
      <c r="Y403" s="37" t="s">
        <v>2111</v>
      </c>
      <c r="Z403" s="34"/>
      <c r="AA403" s="34"/>
      <c r="AB403" s="37"/>
      <c r="AC403" s="34"/>
      <c r="AD403" s="37">
        <v>1</v>
      </c>
      <c r="AE403" s="34"/>
      <c r="AF403" s="34">
        <v>1</v>
      </c>
      <c r="AG403" s="37" t="s">
        <v>35</v>
      </c>
      <c r="AH403" s="34">
        <v>250</v>
      </c>
    </row>
    <row r="404" spans="1:34" ht="229.5" x14ac:dyDescent="0.25">
      <c r="A404" s="34"/>
      <c r="B404" s="34">
        <v>390</v>
      </c>
      <c r="C404" s="48" t="s">
        <v>2112</v>
      </c>
      <c r="D404" s="34"/>
      <c r="E404" s="34"/>
      <c r="F404" s="34"/>
      <c r="G404" s="34" t="s">
        <v>1087</v>
      </c>
      <c r="H404" s="34" t="s">
        <v>1108</v>
      </c>
      <c r="I404" s="34">
        <v>16</v>
      </c>
      <c r="J404" s="34" t="s">
        <v>1113</v>
      </c>
      <c r="K404" s="34">
        <v>4200</v>
      </c>
      <c r="L404" s="34">
        <v>1100</v>
      </c>
      <c r="M404" s="34">
        <v>2500</v>
      </c>
      <c r="N404" s="34"/>
      <c r="O404" s="34">
        <v>700</v>
      </c>
      <c r="P404" s="34"/>
      <c r="Q404" s="34">
        <f t="shared" si="18"/>
        <v>8500</v>
      </c>
      <c r="R404" s="34">
        <f t="shared" si="19"/>
        <v>17000</v>
      </c>
      <c r="S404" s="34">
        <f t="shared" si="20"/>
        <v>25500</v>
      </c>
      <c r="T404" s="37">
        <v>1</v>
      </c>
      <c r="U404" s="34">
        <v>250</v>
      </c>
      <c r="V404" s="34">
        <v>250</v>
      </c>
      <c r="W404" s="34">
        <v>1</v>
      </c>
      <c r="X404" s="37">
        <v>1</v>
      </c>
      <c r="Y404" s="37" t="s">
        <v>2113</v>
      </c>
      <c r="Z404" s="34"/>
      <c r="AA404" s="34"/>
      <c r="AB404" s="37"/>
      <c r="AC404" s="34"/>
      <c r="AD404" s="37">
        <v>1</v>
      </c>
      <c r="AE404" s="34"/>
      <c r="AF404" s="34">
        <v>1</v>
      </c>
      <c r="AG404" s="37" t="s">
        <v>86</v>
      </c>
      <c r="AH404" s="34">
        <v>125</v>
      </c>
    </row>
    <row r="405" spans="1:34" ht="191.25" x14ac:dyDescent="0.25">
      <c r="A405" s="34"/>
      <c r="B405" s="34">
        <v>391</v>
      </c>
      <c r="C405" s="53" t="s">
        <v>2114</v>
      </c>
      <c r="D405" s="34"/>
      <c r="E405" s="34"/>
      <c r="F405" s="34"/>
      <c r="G405" s="34" t="s">
        <v>1088</v>
      </c>
      <c r="H405" s="34" t="s">
        <v>1108</v>
      </c>
      <c r="I405" s="34">
        <v>16</v>
      </c>
      <c r="J405" s="34" t="s">
        <v>1109</v>
      </c>
      <c r="K405" s="34">
        <v>4200</v>
      </c>
      <c r="L405" s="34">
        <v>1100</v>
      </c>
      <c r="M405" s="34">
        <v>2500</v>
      </c>
      <c r="N405" s="34"/>
      <c r="O405" s="34">
        <v>700</v>
      </c>
      <c r="P405" s="34"/>
      <c r="Q405" s="34">
        <f t="shared" si="18"/>
        <v>8500</v>
      </c>
      <c r="R405" s="34">
        <f t="shared" si="19"/>
        <v>17000</v>
      </c>
      <c r="S405" s="34">
        <f t="shared" si="20"/>
        <v>25500</v>
      </c>
      <c r="T405" s="37">
        <v>1</v>
      </c>
      <c r="U405" s="34">
        <v>160</v>
      </c>
      <c r="V405" s="34">
        <v>160</v>
      </c>
      <c r="W405" s="34">
        <v>1</v>
      </c>
      <c r="X405" s="37">
        <v>1</v>
      </c>
      <c r="Y405" s="37" t="s">
        <v>2115</v>
      </c>
      <c r="Z405" s="34"/>
      <c r="AA405" s="34"/>
      <c r="AB405" s="37"/>
      <c r="AC405" s="34"/>
      <c r="AD405" s="37">
        <v>1</v>
      </c>
      <c r="AE405" s="34"/>
      <c r="AF405" s="34">
        <v>1</v>
      </c>
      <c r="AG405" s="37" t="s">
        <v>86</v>
      </c>
      <c r="AH405" s="34">
        <v>125</v>
      </c>
    </row>
    <row r="406" spans="1:34" ht="216.75" x14ac:dyDescent="0.25">
      <c r="A406" s="34"/>
      <c r="B406" s="34">
        <v>392</v>
      </c>
      <c r="C406" s="34" t="s">
        <v>2116</v>
      </c>
      <c r="D406" s="36" t="s">
        <v>2117</v>
      </c>
      <c r="E406" s="36"/>
      <c r="F406" s="36"/>
      <c r="G406" s="36" t="s">
        <v>1089</v>
      </c>
      <c r="H406" s="36" t="s">
        <v>1123</v>
      </c>
      <c r="I406" s="36">
        <v>11</v>
      </c>
      <c r="J406" s="34"/>
      <c r="K406" s="36">
        <v>4200</v>
      </c>
      <c r="L406" s="36">
        <v>1800</v>
      </c>
      <c r="M406" s="36">
        <v>2500</v>
      </c>
      <c r="N406" s="36"/>
      <c r="O406" s="36">
        <v>3000</v>
      </c>
      <c r="P406" s="36">
        <v>500</v>
      </c>
      <c r="Q406" s="34">
        <f t="shared" si="18"/>
        <v>12000</v>
      </c>
      <c r="R406" s="34">
        <f t="shared" si="19"/>
        <v>24000</v>
      </c>
      <c r="S406" s="34">
        <f t="shared" si="20"/>
        <v>36000</v>
      </c>
      <c r="T406" s="37">
        <v>1</v>
      </c>
      <c r="U406" s="34">
        <v>250</v>
      </c>
      <c r="V406" s="34">
        <v>250</v>
      </c>
      <c r="W406" s="34">
        <v>1</v>
      </c>
      <c r="X406" s="37">
        <v>1</v>
      </c>
      <c r="Y406" s="37"/>
      <c r="Z406" s="34"/>
      <c r="AA406" s="34"/>
      <c r="AB406" s="37"/>
      <c r="AC406" s="34"/>
      <c r="AD406" s="37">
        <v>1</v>
      </c>
      <c r="AE406" s="34">
        <v>1</v>
      </c>
      <c r="AF406" s="34">
        <v>2</v>
      </c>
      <c r="AG406" s="34" t="s">
        <v>2118</v>
      </c>
      <c r="AH406" s="34">
        <v>260</v>
      </c>
    </row>
    <row r="407" spans="1:34" ht="216.75" x14ac:dyDescent="0.25">
      <c r="A407" s="34"/>
      <c r="B407" s="34">
        <v>393</v>
      </c>
      <c r="C407" s="53" t="s">
        <v>2119</v>
      </c>
      <c r="D407" s="34"/>
      <c r="E407" s="34"/>
      <c r="F407" s="34"/>
      <c r="G407" s="34" t="s">
        <v>1084</v>
      </c>
      <c r="H407" s="34" t="s">
        <v>1123</v>
      </c>
      <c r="I407" s="34">
        <v>16</v>
      </c>
      <c r="J407" s="34" t="s">
        <v>1109</v>
      </c>
      <c r="K407" s="34">
        <v>4200</v>
      </c>
      <c r="L407" s="34">
        <v>1100</v>
      </c>
      <c r="M407" s="34">
        <v>2500</v>
      </c>
      <c r="N407" s="34"/>
      <c r="O407" s="34">
        <v>3000</v>
      </c>
      <c r="P407" s="34"/>
      <c r="Q407" s="34">
        <f t="shared" si="18"/>
        <v>10800</v>
      </c>
      <c r="R407" s="34">
        <f t="shared" si="19"/>
        <v>21600</v>
      </c>
      <c r="S407" s="34">
        <f t="shared" si="20"/>
        <v>32400</v>
      </c>
      <c r="T407" s="37">
        <v>1</v>
      </c>
      <c r="U407" s="34">
        <v>500</v>
      </c>
      <c r="V407" s="34">
        <v>500</v>
      </c>
      <c r="W407" s="34">
        <v>1</v>
      </c>
      <c r="X407" s="37">
        <v>1</v>
      </c>
      <c r="Y407" s="37" t="s">
        <v>2120</v>
      </c>
      <c r="Z407" s="34"/>
      <c r="AA407" s="34"/>
      <c r="AB407" s="37"/>
      <c r="AC407" s="34"/>
      <c r="AD407" s="37">
        <v>1</v>
      </c>
      <c r="AE407" s="34"/>
      <c r="AF407" s="34">
        <v>1</v>
      </c>
      <c r="AG407" s="37" t="s">
        <v>35</v>
      </c>
      <c r="AH407" s="34">
        <v>250</v>
      </c>
    </row>
    <row r="408" spans="1:34" ht="127.5" x14ac:dyDescent="0.25">
      <c r="A408" s="34"/>
      <c r="B408" s="34">
        <v>394</v>
      </c>
      <c r="C408" s="34" t="s">
        <v>2121</v>
      </c>
      <c r="D408" s="34"/>
      <c r="E408" s="34"/>
      <c r="F408" s="34"/>
      <c r="G408" s="34" t="s">
        <v>1088</v>
      </c>
      <c r="H408" s="34" t="s">
        <v>1108</v>
      </c>
      <c r="I408" s="34">
        <v>16</v>
      </c>
      <c r="J408" s="34" t="s">
        <v>1109</v>
      </c>
      <c r="K408" s="34">
        <v>4200</v>
      </c>
      <c r="L408" s="34">
        <v>1100</v>
      </c>
      <c r="M408" s="34">
        <v>2500</v>
      </c>
      <c r="N408" s="34"/>
      <c r="O408" s="34">
        <v>700</v>
      </c>
      <c r="P408" s="34"/>
      <c r="Q408" s="34">
        <f t="shared" si="18"/>
        <v>8500</v>
      </c>
      <c r="R408" s="34">
        <f t="shared" si="19"/>
        <v>17000</v>
      </c>
      <c r="S408" s="34">
        <f t="shared" si="20"/>
        <v>25500</v>
      </c>
      <c r="T408" s="37">
        <v>1</v>
      </c>
      <c r="U408" s="34">
        <v>250</v>
      </c>
      <c r="V408" s="34">
        <v>250</v>
      </c>
      <c r="W408" s="34">
        <v>1</v>
      </c>
      <c r="X408" s="37">
        <v>1</v>
      </c>
      <c r="Y408" s="37" t="s">
        <v>2122</v>
      </c>
      <c r="Z408" s="34"/>
      <c r="AA408" s="34"/>
      <c r="AB408" s="37"/>
      <c r="AC408" s="34"/>
      <c r="AD408" s="37">
        <v>1</v>
      </c>
      <c r="AE408" s="34"/>
      <c r="AF408" s="34">
        <v>1</v>
      </c>
      <c r="AG408" s="37" t="s">
        <v>86</v>
      </c>
      <c r="AH408" s="34">
        <v>125</v>
      </c>
    </row>
    <row r="409" spans="1:34" ht="153" x14ac:dyDescent="0.25">
      <c r="A409" s="34"/>
      <c r="B409" s="34">
        <v>395</v>
      </c>
      <c r="C409" s="34" t="s">
        <v>2123</v>
      </c>
      <c r="D409" s="34"/>
      <c r="E409" s="34"/>
      <c r="F409" s="34"/>
      <c r="G409" s="34" t="s">
        <v>1086</v>
      </c>
      <c r="H409" s="34" t="s">
        <v>1108</v>
      </c>
      <c r="I409" s="34">
        <v>16</v>
      </c>
      <c r="J409" s="34" t="s">
        <v>1113</v>
      </c>
      <c r="K409" s="34">
        <v>4200</v>
      </c>
      <c r="L409" s="34">
        <v>1100</v>
      </c>
      <c r="M409" s="34">
        <v>2500</v>
      </c>
      <c r="N409" s="34"/>
      <c r="O409" s="34">
        <v>700</v>
      </c>
      <c r="P409" s="34"/>
      <c r="Q409" s="34">
        <f t="shared" si="18"/>
        <v>8500</v>
      </c>
      <c r="R409" s="34">
        <f t="shared" si="19"/>
        <v>17000</v>
      </c>
      <c r="S409" s="34">
        <f t="shared" si="20"/>
        <v>25500</v>
      </c>
      <c r="T409" s="37">
        <v>1</v>
      </c>
      <c r="U409" s="34">
        <v>500</v>
      </c>
      <c r="V409" s="34">
        <v>500</v>
      </c>
      <c r="W409" s="34">
        <v>1</v>
      </c>
      <c r="X409" s="37">
        <v>1</v>
      </c>
      <c r="Y409" s="37" t="s">
        <v>2122</v>
      </c>
      <c r="Z409" s="34"/>
      <c r="AA409" s="34"/>
      <c r="AB409" s="37"/>
      <c r="AC409" s="34"/>
      <c r="AD409" s="37">
        <v>1</v>
      </c>
      <c r="AE409" s="34"/>
      <c r="AF409" s="34">
        <v>1</v>
      </c>
      <c r="AG409" s="37" t="s">
        <v>35</v>
      </c>
      <c r="AH409" s="34">
        <v>250</v>
      </c>
    </row>
    <row r="410" spans="1:34" ht="140.25" x14ac:dyDescent="0.25">
      <c r="A410" s="34"/>
      <c r="B410" s="34">
        <v>396</v>
      </c>
      <c r="C410" s="34" t="s">
        <v>2124</v>
      </c>
      <c r="D410" s="34"/>
      <c r="E410" s="34"/>
      <c r="F410" s="34"/>
      <c r="G410" s="34" t="s">
        <v>1085</v>
      </c>
      <c r="H410" s="34" t="s">
        <v>1108</v>
      </c>
      <c r="I410" s="34">
        <v>16</v>
      </c>
      <c r="J410" s="34" t="s">
        <v>1113</v>
      </c>
      <c r="K410" s="34">
        <v>4200</v>
      </c>
      <c r="L410" s="34">
        <v>1100</v>
      </c>
      <c r="M410" s="34">
        <v>2500</v>
      </c>
      <c r="N410" s="34"/>
      <c r="O410" s="34">
        <v>3000</v>
      </c>
      <c r="P410" s="34"/>
      <c r="Q410" s="34">
        <f t="shared" si="18"/>
        <v>10800</v>
      </c>
      <c r="R410" s="34">
        <f t="shared" si="19"/>
        <v>21600</v>
      </c>
      <c r="S410" s="34">
        <f t="shared" si="20"/>
        <v>32400</v>
      </c>
      <c r="T410" s="37">
        <v>1</v>
      </c>
      <c r="U410" s="34">
        <v>400</v>
      </c>
      <c r="V410" s="34">
        <v>400</v>
      </c>
      <c r="W410" s="34">
        <v>1</v>
      </c>
      <c r="X410" s="37">
        <v>1</v>
      </c>
      <c r="Y410" s="37" t="s">
        <v>2125</v>
      </c>
      <c r="Z410" s="34"/>
      <c r="AA410" s="34"/>
      <c r="AB410" s="37"/>
      <c r="AC410" s="34"/>
      <c r="AD410" s="37">
        <v>1</v>
      </c>
      <c r="AE410" s="34"/>
      <c r="AF410" s="34">
        <v>1</v>
      </c>
      <c r="AG410" s="37" t="s">
        <v>35</v>
      </c>
      <c r="AH410" s="34">
        <v>250</v>
      </c>
    </row>
    <row r="411" spans="1:34" ht="178.5" x14ac:dyDescent="0.25">
      <c r="A411" s="34"/>
      <c r="B411" s="34">
        <v>397</v>
      </c>
      <c r="C411" s="48" t="s">
        <v>2126</v>
      </c>
      <c r="D411" s="34"/>
      <c r="E411" s="34"/>
      <c r="F411" s="34"/>
      <c r="G411" s="34" t="s">
        <v>1087</v>
      </c>
      <c r="H411" s="34" t="s">
        <v>1108</v>
      </c>
      <c r="I411" s="34">
        <v>16</v>
      </c>
      <c r="J411" s="34" t="s">
        <v>1113</v>
      </c>
      <c r="K411" s="34">
        <v>4200</v>
      </c>
      <c r="L411" s="34">
        <v>1100</v>
      </c>
      <c r="M411" s="34">
        <v>2500</v>
      </c>
      <c r="N411" s="34"/>
      <c r="O411" s="34">
        <v>700</v>
      </c>
      <c r="P411" s="34"/>
      <c r="Q411" s="34">
        <f t="shared" si="18"/>
        <v>8500</v>
      </c>
      <c r="R411" s="34">
        <f t="shared" si="19"/>
        <v>17000</v>
      </c>
      <c r="S411" s="34">
        <f t="shared" si="20"/>
        <v>25500</v>
      </c>
      <c r="T411" s="37">
        <v>1</v>
      </c>
      <c r="U411" s="34">
        <v>250</v>
      </c>
      <c r="V411" s="34">
        <v>250</v>
      </c>
      <c r="W411" s="34">
        <v>1</v>
      </c>
      <c r="X411" s="37">
        <v>1</v>
      </c>
      <c r="Y411" s="37" t="s">
        <v>2084</v>
      </c>
      <c r="Z411" s="34"/>
      <c r="AA411" s="34"/>
      <c r="AB411" s="37"/>
      <c r="AC411" s="34"/>
      <c r="AD411" s="37">
        <v>1</v>
      </c>
      <c r="AE411" s="34"/>
      <c r="AF411" s="34">
        <v>1</v>
      </c>
      <c r="AG411" s="37" t="s">
        <v>86</v>
      </c>
      <c r="AH411" s="34">
        <v>125</v>
      </c>
    </row>
    <row r="412" spans="1:34" ht="165.75" x14ac:dyDescent="0.25">
      <c r="A412" s="34"/>
      <c r="B412" s="34">
        <v>398</v>
      </c>
      <c r="C412" s="48" t="s">
        <v>2127</v>
      </c>
      <c r="D412" s="34" t="s">
        <v>2128</v>
      </c>
      <c r="E412" s="34" t="s">
        <v>2096</v>
      </c>
      <c r="F412" s="34">
        <v>7</v>
      </c>
      <c r="G412" s="34" t="s">
        <v>1090</v>
      </c>
      <c r="H412" s="34" t="s">
        <v>1108</v>
      </c>
      <c r="I412" s="34">
        <v>16</v>
      </c>
      <c r="J412" s="34" t="s">
        <v>1113</v>
      </c>
      <c r="K412" s="34">
        <v>4200</v>
      </c>
      <c r="L412" s="34">
        <v>700</v>
      </c>
      <c r="M412" s="34">
        <v>2500</v>
      </c>
      <c r="N412" s="34"/>
      <c r="O412" s="34">
        <v>700</v>
      </c>
      <c r="P412" s="34"/>
      <c r="Q412" s="34">
        <f t="shared" si="18"/>
        <v>8100</v>
      </c>
      <c r="R412" s="34">
        <f t="shared" si="19"/>
        <v>16200</v>
      </c>
      <c r="S412" s="34">
        <f t="shared" si="20"/>
        <v>24300</v>
      </c>
      <c r="T412" s="37">
        <v>1</v>
      </c>
      <c r="U412" s="34">
        <v>100</v>
      </c>
      <c r="V412" s="34">
        <v>100</v>
      </c>
      <c r="W412" s="34">
        <v>1</v>
      </c>
      <c r="X412" s="37">
        <v>1</v>
      </c>
      <c r="Y412" s="37" t="s">
        <v>1239</v>
      </c>
      <c r="Z412" s="34"/>
      <c r="AA412" s="34"/>
      <c r="AB412" s="37"/>
      <c r="AC412" s="34"/>
      <c r="AD412" s="37">
        <v>1</v>
      </c>
      <c r="AE412" s="34"/>
      <c r="AF412" s="34">
        <v>1</v>
      </c>
      <c r="AG412" s="37" t="s">
        <v>143</v>
      </c>
      <c r="AH412" s="34">
        <v>100</v>
      </c>
    </row>
    <row r="413" spans="1:34" ht="229.5" x14ac:dyDescent="0.25">
      <c r="A413" s="34"/>
      <c r="B413" s="34">
        <v>399</v>
      </c>
      <c r="C413" s="55" t="s">
        <v>2129</v>
      </c>
      <c r="D413" s="34" t="s">
        <v>2130</v>
      </c>
      <c r="E413" s="34" t="s">
        <v>2096</v>
      </c>
      <c r="F413" s="34">
        <v>7</v>
      </c>
      <c r="G413" s="34" t="s">
        <v>2131</v>
      </c>
      <c r="H413" s="34" t="s">
        <v>1108</v>
      </c>
      <c r="I413" s="34">
        <v>16</v>
      </c>
      <c r="J413" s="34" t="s">
        <v>1113</v>
      </c>
      <c r="K413" s="34">
        <v>4200</v>
      </c>
      <c r="L413" s="34">
        <v>1100</v>
      </c>
      <c r="M413" s="34">
        <v>2500</v>
      </c>
      <c r="N413" s="34"/>
      <c r="O413" s="34">
        <v>700</v>
      </c>
      <c r="P413" s="34"/>
      <c r="Q413" s="34">
        <f t="shared" si="18"/>
        <v>8500</v>
      </c>
      <c r="R413" s="34">
        <f t="shared" si="19"/>
        <v>17000</v>
      </c>
      <c r="S413" s="34">
        <f t="shared" si="20"/>
        <v>25500</v>
      </c>
      <c r="T413" s="37">
        <v>1</v>
      </c>
      <c r="U413" s="34">
        <v>250</v>
      </c>
      <c r="V413" s="34">
        <v>250</v>
      </c>
      <c r="W413" s="34">
        <v>1</v>
      </c>
      <c r="X413" s="37">
        <v>1</v>
      </c>
      <c r="Y413" s="37" t="s">
        <v>2074</v>
      </c>
      <c r="Z413" s="34"/>
      <c r="AA413" s="34"/>
      <c r="AB413" s="37"/>
      <c r="AC413" s="34"/>
      <c r="AD413" s="37">
        <v>1</v>
      </c>
      <c r="AE413" s="34"/>
      <c r="AF413" s="34">
        <v>1</v>
      </c>
      <c r="AG413" s="37" t="s">
        <v>29</v>
      </c>
      <c r="AH413" s="34">
        <v>200</v>
      </c>
    </row>
    <row r="414" spans="1:34" ht="178.5" x14ac:dyDescent="0.25">
      <c r="A414" s="34"/>
      <c r="B414" s="34">
        <v>400</v>
      </c>
      <c r="C414" s="54" t="s">
        <v>2132</v>
      </c>
      <c r="D414" s="34"/>
      <c r="E414" s="34"/>
      <c r="F414" s="34"/>
      <c r="G414" s="34" t="s">
        <v>1086</v>
      </c>
      <c r="H414" s="34" t="s">
        <v>1108</v>
      </c>
      <c r="I414" s="34">
        <v>16</v>
      </c>
      <c r="J414" s="34" t="s">
        <v>1113</v>
      </c>
      <c r="K414" s="34">
        <v>4200</v>
      </c>
      <c r="L414" s="34">
        <v>1100</v>
      </c>
      <c r="M414" s="34">
        <v>2500</v>
      </c>
      <c r="N414" s="34"/>
      <c r="O414" s="34">
        <v>700</v>
      </c>
      <c r="P414" s="34"/>
      <c r="Q414" s="34">
        <f t="shared" si="18"/>
        <v>8500</v>
      </c>
      <c r="R414" s="34">
        <f t="shared" si="19"/>
        <v>17000</v>
      </c>
      <c r="S414" s="34">
        <f t="shared" si="20"/>
        <v>25500</v>
      </c>
      <c r="T414" s="37">
        <v>1</v>
      </c>
      <c r="U414" s="34">
        <v>160</v>
      </c>
      <c r="V414" s="34">
        <v>160</v>
      </c>
      <c r="W414" s="34">
        <v>1</v>
      </c>
      <c r="X414" s="37">
        <v>1</v>
      </c>
      <c r="Y414" s="37" t="s">
        <v>2074</v>
      </c>
      <c r="Z414" s="34"/>
      <c r="AA414" s="34"/>
      <c r="AB414" s="37"/>
      <c r="AC414" s="34"/>
      <c r="AD414" s="37">
        <v>1</v>
      </c>
      <c r="AE414" s="34"/>
      <c r="AF414" s="34">
        <v>1</v>
      </c>
      <c r="AG414" s="37" t="s">
        <v>86</v>
      </c>
      <c r="AH414" s="34">
        <v>125</v>
      </c>
    </row>
    <row r="415" spans="1:34" ht="229.5" x14ac:dyDescent="0.25">
      <c r="A415" s="34"/>
      <c r="B415" s="34">
        <v>401</v>
      </c>
      <c r="C415" s="53" t="s">
        <v>2133</v>
      </c>
      <c r="D415" s="34"/>
      <c r="E415" s="34"/>
      <c r="F415" s="34"/>
      <c r="G415" s="34" t="s">
        <v>1086</v>
      </c>
      <c r="H415" s="34" t="s">
        <v>1108</v>
      </c>
      <c r="I415" s="34">
        <v>16</v>
      </c>
      <c r="J415" s="34" t="s">
        <v>1113</v>
      </c>
      <c r="K415" s="34">
        <v>4200</v>
      </c>
      <c r="L415" s="34">
        <v>1100</v>
      </c>
      <c r="M415" s="34">
        <v>2500</v>
      </c>
      <c r="N415" s="34"/>
      <c r="O415" s="34">
        <v>3000</v>
      </c>
      <c r="P415" s="34"/>
      <c r="Q415" s="34">
        <f t="shared" si="18"/>
        <v>10800</v>
      </c>
      <c r="R415" s="34">
        <f t="shared" si="19"/>
        <v>21600</v>
      </c>
      <c r="S415" s="34">
        <f t="shared" si="20"/>
        <v>32400</v>
      </c>
      <c r="T415" s="37">
        <v>1</v>
      </c>
      <c r="U415" s="34">
        <v>250</v>
      </c>
      <c r="V415" s="34">
        <v>250</v>
      </c>
      <c r="W415" s="34">
        <v>1</v>
      </c>
      <c r="X415" s="37">
        <v>1</v>
      </c>
      <c r="Y415" s="37" t="s">
        <v>2134</v>
      </c>
      <c r="Z415" s="34"/>
      <c r="AA415" s="34"/>
      <c r="AB415" s="37"/>
      <c r="AC415" s="34"/>
      <c r="AD415" s="37">
        <v>1</v>
      </c>
      <c r="AE415" s="34"/>
      <c r="AF415" s="34">
        <v>1</v>
      </c>
      <c r="AG415" s="37" t="s">
        <v>86</v>
      </c>
      <c r="AH415" s="34">
        <v>125</v>
      </c>
    </row>
    <row r="416" spans="1:34" ht="114.75" x14ac:dyDescent="0.25">
      <c r="A416" s="34"/>
      <c r="B416" s="34">
        <v>402</v>
      </c>
      <c r="C416" s="53" t="s">
        <v>2135</v>
      </c>
      <c r="D416" s="34"/>
      <c r="E416" s="34"/>
      <c r="F416" s="34"/>
      <c r="G416" s="34" t="s">
        <v>1084</v>
      </c>
      <c r="H416" s="34" t="s">
        <v>1108</v>
      </c>
      <c r="I416" s="34">
        <v>16</v>
      </c>
      <c r="J416" s="34" t="s">
        <v>1109</v>
      </c>
      <c r="K416" s="34">
        <v>4200</v>
      </c>
      <c r="L416" s="34">
        <v>1100</v>
      </c>
      <c r="M416" s="34">
        <v>2500</v>
      </c>
      <c r="N416" s="34"/>
      <c r="O416" s="34">
        <v>700</v>
      </c>
      <c r="P416" s="34"/>
      <c r="Q416" s="34">
        <f t="shared" si="18"/>
        <v>8500</v>
      </c>
      <c r="R416" s="34">
        <f t="shared" si="19"/>
        <v>17000</v>
      </c>
      <c r="S416" s="34">
        <f t="shared" si="20"/>
        <v>25500</v>
      </c>
      <c r="T416" s="37">
        <v>1</v>
      </c>
      <c r="U416" s="34">
        <v>500</v>
      </c>
      <c r="V416" s="34">
        <v>500</v>
      </c>
      <c r="W416" s="34">
        <v>1</v>
      </c>
      <c r="X416" s="37">
        <v>1</v>
      </c>
      <c r="Y416" s="37" t="s">
        <v>2136</v>
      </c>
      <c r="Z416" s="34"/>
      <c r="AA416" s="34"/>
      <c r="AB416" s="37"/>
      <c r="AC416" s="34"/>
      <c r="AD416" s="37">
        <v>1</v>
      </c>
      <c r="AE416" s="34"/>
      <c r="AF416" s="34">
        <v>1</v>
      </c>
      <c r="AG416" s="37" t="s">
        <v>35</v>
      </c>
      <c r="AH416" s="34">
        <v>250</v>
      </c>
    </row>
    <row r="417" spans="1:34" ht="114.75" x14ac:dyDescent="0.25">
      <c r="A417" s="34"/>
      <c r="B417" s="34">
        <v>403</v>
      </c>
      <c r="C417" s="34" t="s">
        <v>2137</v>
      </c>
      <c r="D417" s="34"/>
      <c r="E417" s="34"/>
      <c r="F417" s="34"/>
      <c r="G417" s="34" t="s">
        <v>1086</v>
      </c>
      <c r="H417" s="34" t="s">
        <v>1108</v>
      </c>
      <c r="I417" s="34">
        <v>16</v>
      </c>
      <c r="J417" s="34" t="s">
        <v>1113</v>
      </c>
      <c r="K417" s="34">
        <v>4200</v>
      </c>
      <c r="L417" s="34">
        <v>1100</v>
      </c>
      <c r="M417" s="34">
        <v>2500</v>
      </c>
      <c r="N417" s="34"/>
      <c r="O417" s="34">
        <v>700</v>
      </c>
      <c r="P417" s="34"/>
      <c r="Q417" s="34">
        <f t="shared" si="18"/>
        <v>8500</v>
      </c>
      <c r="R417" s="34">
        <f t="shared" si="19"/>
        <v>17000</v>
      </c>
      <c r="S417" s="34">
        <f t="shared" si="20"/>
        <v>25500</v>
      </c>
      <c r="T417" s="37">
        <v>1</v>
      </c>
      <c r="U417" s="34">
        <v>500</v>
      </c>
      <c r="V417" s="34">
        <v>500</v>
      </c>
      <c r="W417" s="34">
        <v>1</v>
      </c>
      <c r="X417" s="37">
        <v>1</v>
      </c>
      <c r="Y417" s="37" t="s">
        <v>2069</v>
      </c>
      <c r="Z417" s="34"/>
      <c r="AA417" s="34"/>
      <c r="AB417" s="37"/>
      <c r="AC417" s="34"/>
      <c r="AD417" s="37">
        <v>1</v>
      </c>
      <c r="AE417" s="34"/>
      <c r="AF417" s="34">
        <v>1</v>
      </c>
      <c r="AG417" s="37" t="s">
        <v>35</v>
      </c>
      <c r="AH417" s="34">
        <v>250</v>
      </c>
    </row>
    <row r="418" spans="1:34" ht="127.5" x14ac:dyDescent="0.25">
      <c r="A418" s="34"/>
      <c r="B418" s="34">
        <v>404</v>
      </c>
      <c r="C418" s="34" t="s">
        <v>2138</v>
      </c>
      <c r="D418" s="34"/>
      <c r="E418" s="34"/>
      <c r="F418" s="34"/>
      <c r="G418" s="34" t="s">
        <v>1088</v>
      </c>
      <c r="H418" s="34" t="s">
        <v>1108</v>
      </c>
      <c r="I418" s="34">
        <v>16</v>
      </c>
      <c r="J418" s="34" t="s">
        <v>1109</v>
      </c>
      <c r="K418" s="34">
        <v>4200</v>
      </c>
      <c r="L418" s="34">
        <v>1100</v>
      </c>
      <c r="M418" s="34">
        <v>2500</v>
      </c>
      <c r="N418" s="34"/>
      <c r="O418" s="34">
        <v>3000</v>
      </c>
      <c r="P418" s="34"/>
      <c r="Q418" s="34">
        <f t="shared" si="18"/>
        <v>10800</v>
      </c>
      <c r="R418" s="34">
        <f t="shared" si="19"/>
        <v>21600</v>
      </c>
      <c r="S418" s="34">
        <f t="shared" si="20"/>
        <v>32400</v>
      </c>
      <c r="T418" s="37">
        <v>1</v>
      </c>
      <c r="U418" s="34">
        <v>160</v>
      </c>
      <c r="V418" s="34">
        <v>160</v>
      </c>
      <c r="W418" s="34">
        <v>1</v>
      </c>
      <c r="X418" s="37">
        <v>1</v>
      </c>
      <c r="Y418" s="37" t="s">
        <v>2139</v>
      </c>
      <c r="Z418" s="34"/>
      <c r="AA418" s="34"/>
      <c r="AB418" s="37"/>
      <c r="AC418" s="34"/>
      <c r="AD418" s="37">
        <v>1</v>
      </c>
      <c r="AE418" s="34"/>
      <c r="AF418" s="34">
        <v>1</v>
      </c>
      <c r="AG418" s="37" t="s">
        <v>86</v>
      </c>
      <c r="AH418" s="34">
        <v>125</v>
      </c>
    </row>
    <row r="419" spans="1:34" ht="153" x14ac:dyDescent="0.25">
      <c r="A419" s="34"/>
      <c r="B419" s="34">
        <v>405</v>
      </c>
      <c r="C419" s="34" t="s">
        <v>2140</v>
      </c>
      <c r="D419" s="34"/>
      <c r="E419" s="34"/>
      <c r="F419" s="34"/>
      <c r="G419" s="34" t="s">
        <v>1084</v>
      </c>
      <c r="H419" s="34" t="s">
        <v>1108</v>
      </c>
      <c r="I419" s="34">
        <v>16</v>
      </c>
      <c r="J419" s="34" t="s">
        <v>1109</v>
      </c>
      <c r="K419" s="34">
        <v>4200</v>
      </c>
      <c r="L419" s="34">
        <v>1100</v>
      </c>
      <c r="M419" s="34">
        <v>2500</v>
      </c>
      <c r="N419" s="34"/>
      <c r="O419" s="34">
        <v>700</v>
      </c>
      <c r="P419" s="34"/>
      <c r="Q419" s="34">
        <f t="shared" si="18"/>
        <v>8500</v>
      </c>
      <c r="R419" s="34">
        <f t="shared" si="19"/>
        <v>17000</v>
      </c>
      <c r="S419" s="34">
        <f t="shared" si="20"/>
        <v>25500</v>
      </c>
      <c r="T419" s="37">
        <v>1</v>
      </c>
      <c r="U419" s="34">
        <v>250</v>
      </c>
      <c r="V419" s="34">
        <v>250</v>
      </c>
      <c r="W419" s="34">
        <v>1</v>
      </c>
      <c r="X419" s="37">
        <v>1</v>
      </c>
      <c r="Y419" s="37" t="s">
        <v>2141</v>
      </c>
      <c r="Z419" s="34"/>
      <c r="AA419" s="34"/>
      <c r="AB419" s="37"/>
      <c r="AC419" s="34"/>
      <c r="AD419" s="37">
        <v>1</v>
      </c>
      <c r="AE419" s="34"/>
      <c r="AF419" s="34">
        <v>1</v>
      </c>
      <c r="AG419" s="37" t="s">
        <v>86</v>
      </c>
      <c r="AH419" s="34">
        <v>125</v>
      </c>
    </row>
    <row r="420" spans="1:34" ht="165.75" x14ac:dyDescent="0.25">
      <c r="A420" s="34"/>
      <c r="B420" s="34">
        <v>406</v>
      </c>
      <c r="C420" s="34" t="s">
        <v>2142</v>
      </c>
      <c r="D420" s="34"/>
      <c r="E420" s="34"/>
      <c r="F420" s="34"/>
      <c r="G420" s="34" t="s">
        <v>1088</v>
      </c>
      <c r="H420" s="34" t="s">
        <v>1108</v>
      </c>
      <c r="I420" s="34">
        <v>16</v>
      </c>
      <c r="J420" s="34" t="s">
        <v>1109</v>
      </c>
      <c r="K420" s="34">
        <v>4200</v>
      </c>
      <c r="L420" s="34">
        <v>1100</v>
      </c>
      <c r="M420" s="34">
        <v>2500</v>
      </c>
      <c r="N420" s="34"/>
      <c r="O420" s="34">
        <v>3000</v>
      </c>
      <c r="P420" s="34"/>
      <c r="Q420" s="34">
        <f t="shared" si="18"/>
        <v>10800</v>
      </c>
      <c r="R420" s="34">
        <f t="shared" si="19"/>
        <v>21600</v>
      </c>
      <c r="S420" s="34">
        <f t="shared" si="20"/>
        <v>32400</v>
      </c>
      <c r="T420" s="37">
        <v>1</v>
      </c>
      <c r="U420" s="34">
        <v>250</v>
      </c>
      <c r="V420" s="34">
        <v>250</v>
      </c>
      <c r="W420" s="34">
        <v>1</v>
      </c>
      <c r="X420" s="37">
        <v>1</v>
      </c>
      <c r="Y420" s="37" t="s">
        <v>2143</v>
      </c>
      <c r="Z420" s="34"/>
      <c r="AA420" s="34"/>
      <c r="AB420" s="37"/>
      <c r="AC420" s="34"/>
      <c r="AD420" s="37">
        <v>1</v>
      </c>
      <c r="AE420" s="34"/>
      <c r="AF420" s="34">
        <v>1</v>
      </c>
      <c r="AG420" s="37" t="s">
        <v>86</v>
      </c>
      <c r="AH420" s="34">
        <v>125</v>
      </c>
    </row>
    <row r="421" spans="1:34" ht="216.75" x14ac:dyDescent="0.25">
      <c r="A421" s="34"/>
      <c r="B421" s="34">
        <v>407</v>
      </c>
      <c r="C421" s="34" t="s">
        <v>2144</v>
      </c>
      <c r="D421" s="76" t="s">
        <v>2145</v>
      </c>
      <c r="E421" s="77"/>
      <c r="F421" s="78"/>
      <c r="G421" s="34" t="s">
        <v>1090</v>
      </c>
      <c r="H421" s="34"/>
      <c r="I421" s="34">
        <v>16</v>
      </c>
      <c r="J421" s="34" t="s">
        <v>1113</v>
      </c>
      <c r="K421" s="34">
        <v>5800</v>
      </c>
      <c r="L421" s="34">
        <v>1100</v>
      </c>
      <c r="M421" s="34">
        <v>2500</v>
      </c>
      <c r="N421" s="34"/>
      <c r="O421" s="34"/>
      <c r="P421" s="34"/>
      <c r="Q421" s="34">
        <f t="shared" si="18"/>
        <v>9400</v>
      </c>
      <c r="R421" s="34">
        <f t="shared" si="19"/>
        <v>18800</v>
      </c>
      <c r="S421" s="34">
        <f t="shared" si="20"/>
        <v>28200</v>
      </c>
      <c r="T421" s="37">
        <v>1</v>
      </c>
      <c r="U421" s="34">
        <v>1000</v>
      </c>
      <c r="V421" s="34">
        <v>1000</v>
      </c>
      <c r="W421" s="34"/>
      <c r="X421" s="37"/>
      <c r="Y421" s="37"/>
      <c r="Z421" s="34"/>
      <c r="AA421" s="34"/>
      <c r="AB421" s="37"/>
      <c r="AC421" s="34"/>
      <c r="AD421" s="37">
        <v>1</v>
      </c>
      <c r="AE421" s="34"/>
      <c r="AF421" s="34">
        <v>1</v>
      </c>
      <c r="AG421" s="37" t="s">
        <v>27</v>
      </c>
      <c r="AH421" s="34">
        <v>500</v>
      </c>
    </row>
    <row r="422" spans="1:34" ht="51" x14ac:dyDescent="0.25">
      <c r="A422" s="34"/>
      <c r="B422" s="34">
        <v>408</v>
      </c>
      <c r="C422" s="55" t="s">
        <v>2146</v>
      </c>
      <c r="D422" s="34"/>
      <c r="E422" s="34"/>
      <c r="F422" s="34"/>
      <c r="G422" s="34" t="s">
        <v>1084</v>
      </c>
      <c r="H422" s="34" t="s">
        <v>1108</v>
      </c>
      <c r="I422" s="34">
        <v>16</v>
      </c>
      <c r="J422" s="34" t="s">
        <v>1109</v>
      </c>
      <c r="K422" s="34">
        <v>4200</v>
      </c>
      <c r="L422" s="34">
        <v>1100</v>
      </c>
      <c r="M422" s="34">
        <v>2500</v>
      </c>
      <c r="N422" s="34"/>
      <c r="O422" s="34">
        <v>700</v>
      </c>
      <c r="P422" s="34"/>
      <c r="Q422" s="34">
        <f t="shared" si="18"/>
        <v>8500</v>
      </c>
      <c r="R422" s="34">
        <f t="shared" si="19"/>
        <v>17000</v>
      </c>
      <c r="S422" s="34">
        <f t="shared" si="20"/>
        <v>25500</v>
      </c>
      <c r="T422" s="37">
        <v>1</v>
      </c>
      <c r="U422" s="34">
        <v>250</v>
      </c>
      <c r="V422" s="34">
        <v>250</v>
      </c>
      <c r="W422" s="34">
        <v>1</v>
      </c>
      <c r="X422" s="37">
        <v>1</v>
      </c>
      <c r="Y422" s="37" t="s">
        <v>2141</v>
      </c>
      <c r="Z422" s="34"/>
      <c r="AA422" s="34"/>
      <c r="AB422" s="37"/>
      <c r="AC422" s="34"/>
      <c r="AD422" s="37">
        <v>1</v>
      </c>
      <c r="AE422" s="34"/>
      <c r="AF422" s="34">
        <v>1</v>
      </c>
      <c r="AG422" s="37" t="s">
        <v>86</v>
      </c>
      <c r="AH422" s="34">
        <v>125</v>
      </c>
    </row>
    <row r="423" spans="1:34" ht="204" x14ac:dyDescent="0.25">
      <c r="A423" s="34"/>
      <c r="B423" s="34">
        <v>409</v>
      </c>
      <c r="C423" s="54" t="s">
        <v>2147</v>
      </c>
      <c r="D423" s="34"/>
      <c r="E423" s="34"/>
      <c r="F423" s="34"/>
      <c r="G423" s="34" t="s">
        <v>1088</v>
      </c>
      <c r="H423" s="34" t="s">
        <v>1108</v>
      </c>
      <c r="I423" s="34">
        <v>16</v>
      </c>
      <c r="J423" s="34" t="s">
        <v>1109</v>
      </c>
      <c r="K423" s="34">
        <v>4200</v>
      </c>
      <c r="L423" s="34">
        <v>1100</v>
      </c>
      <c r="M423" s="34">
        <v>2500</v>
      </c>
      <c r="N423" s="34"/>
      <c r="O423" s="34">
        <v>700</v>
      </c>
      <c r="P423" s="34"/>
      <c r="Q423" s="34">
        <f t="shared" si="18"/>
        <v>8500</v>
      </c>
      <c r="R423" s="34">
        <f t="shared" si="19"/>
        <v>17000</v>
      </c>
      <c r="S423" s="34">
        <f t="shared" si="20"/>
        <v>25500</v>
      </c>
      <c r="T423" s="37">
        <v>1</v>
      </c>
      <c r="U423" s="34">
        <v>160</v>
      </c>
      <c r="V423" s="34">
        <v>160</v>
      </c>
      <c r="W423" s="34">
        <v>1</v>
      </c>
      <c r="X423" s="37">
        <v>1</v>
      </c>
      <c r="Y423" s="37" t="s">
        <v>2109</v>
      </c>
      <c r="Z423" s="34"/>
      <c r="AA423" s="34"/>
      <c r="AB423" s="37"/>
      <c r="AC423" s="34"/>
      <c r="AD423" s="37">
        <v>1</v>
      </c>
      <c r="AE423" s="34"/>
      <c r="AF423" s="34">
        <v>1</v>
      </c>
      <c r="AG423" s="37" t="s">
        <v>86</v>
      </c>
      <c r="AH423" s="34">
        <v>125</v>
      </c>
    </row>
    <row r="424" spans="1:34" ht="229.5" x14ac:dyDescent="0.25">
      <c r="A424" s="34"/>
      <c r="B424" s="34">
        <v>410</v>
      </c>
      <c r="C424" s="53" t="s">
        <v>2148</v>
      </c>
      <c r="D424" s="34" t="s">
        <v>2149</v>
      </c>
      <c r="E424" s="34" t="s">
        <v>2150</v>
      </c>
      <c r="F424" s="34">
        <v>7</v>
      </c>
      <c r="G424" s="34" t="s">
        <v>1086</v>
      </c>
      <c r="H424" s="34" t="s">
        <v>1108</v>
      </c>
      <c r="I424" s="34">
        <v>16</v>
      </c>
      <c r="J424" s="34" t="s">
        <v>1113</v>
      </c>
      <c r="K424" s="34">
        <v>4200</v>
      </c>
      <c r="L424" s="34">
        <v>1100</v>
      </c>
      <c r="M424" s="34">
        <v>2500</v>
      </c>
      <c r="N424" s="34"/>
      <c r="O424" s="34">
        <v>3000</v>
      </c>
      <c r="P424" s="34"/>
      <c r="Q424" s="34">
        <f t="shared" si="18"/>
        <v>10800</v>
      </c>
      <c r="R424" s="34">
        <f t="shared" si="19"/>
        <v>21600</v>
      </c>
      <c r="S424" s="34">
        <f t="shared" si="20"/>
        <v>32400</v>
      </c>
      <c r="T424" s="37">
        <v>1</v>
      </c>
      <c r="U424" s="34">
        <v>500</v>
      </c>
      <c r="V424" s="34">
        <v>500</v>
      </c>
      <c r="W424" s="34">
        <v>1</v>
      </c>
      <c r="X424" s="37">
        <v>1</v>
      </c>
      <c r="Y424" s="37" t="s">
        <v>2151</v>
      </c>
      <c r="Z424" s="34"/>
      <c r="AA424" s="34"/>
      <c r="AB424" s="37"/>
      <c r="AC424" s="34"/>
      <c r="AD424" s="37">
        <v>1</v>
      </c>
      <c r="AE424" s="34"/>
      <c r="AF424" s="34">
        <v>1</v>
      </c>
      <c r="AG424" s="37" t="s">
        <v>35</v>
      </c>
      <c r="AH424" s="34">
        <v>250</v>
      </c>
    </row>
    <row r="425" spans="1:34" ht="293.25" x14ac:dyDescent="0.25">
      <c r="A425" s="34"/>
      <c r="B425" s="34">
        <v>411</v>
      </c>
      <c r="C425" s="48" t="s">
        <v>2152</v>
      </c>
      <c r="D425" s="34"/>
      <c r="E425" s="34"/>
      <c r="F425" s="34"/>
      <c r="G425" s="34" t="s">
        <v>1084</v>
      </c>
      <c r="H425" s="34" t="s">
        <v>1108</v>
      </c>
      <c r="I425" s="34">
        <v>16</v>
      </c>
      <c r="J425" s="34" t="s">
        <v>1109</v>
      </c>
      <c r="K425" s="34">
        <v>4200</v>
      </c>
      <c r="L425" s="34">
        <v>1100</v>
      </c>
      <c r="M425" s="34">
        <v>2500</v>
      </c>
      <c r="N425" s="34"/>
      <c r="O425" s="34">
        <v>3000</v>
      </c>
      <c r="P425" s="34"/>
      <c r="Q425" s="34">
        <f t="shared" si="18"/>
        <v>10800</v>
      </c>
      <c r="R425" s="34">
        <f t="shared" si="19"/>
        <v>21600</v>
      </c>
      <c r="S425" s="34">
        <f t="shared" si="20"/>
        <v>32400</v>
      </c>
      <c r="T425" s="37">
        <v>1</v>
      </c>
      <c r="U425" s="34">
        <v>250</v>
      </c>
      <c r="V425" s="34">
        <v>250</v>
      </c>
      <c r="W425" s="34">
        <v>1</v>
      </c>
      <c r="X425" s="37">
        <v>1</v>
      </c>
      <c r="Y425" s="37" t="s">
        <v>2139</v>
      </c>
      <c r="Z425" s="34"/>
      <c r="AA425" s="34"/>
      <c r="AB425" s="37"/>
      <c r="AC425" s="34"/>
      <c r="AD425" s="37">
        <v>1</v>
      </c>
      <c r="AE425" s="34"/>
      <c r="AF425" s="34">
        <v>1</v>
      </c>
      <c r="AG425" s="37" t="s">
        <v>86</v>
      </c>
      <c r="AH425" s="34">
        <v>125</v>
      </c>
    </row>
    <row r="426" spans="1:34" ht="191.25" x14ac:dyDescent="0.25">
      <c r="A426" s="34"/>
      <c r="B426" s="34">
        <v>412</v>
      </c>
      <c r="C426" s="34" t="s">
        <v>2153</v>
      </c>
      <c r="D426" s="34"/>
      <c r="E426" s="34"/>
      <c r="F426" s="34"/>
      <c r="G426" s="34" t="s">
        <v>1085</v>
      </c>
      <c r="H426" s="34" t="s">
        <v>1108</v>
      </c>
      <c r="I426" s="34">
        <v>16</v>
      </c>
      <c r="J426" s="34" t="s">
        <v>1113</v>
      </c>
      <c r="K426" s="34">
        <v>4200</v>
      </c>
      <c r="L426" s="34">
        <v>1100</v>
      </c>
      <c r="M426" s="34">
        <v>2500</v>
      </c>
      <c r="N426" s="34"/>
      <c r="O426" s="34">
        <v>700</v>
      </c>
      <c r="P426" s="34"/>
      <c r="Q426" s="34">
        <f t="shared" si="18"/>
        <v>8500</v>
      </c>
      <c r="R426" s="34">
        <f t="shared" si="19"/>
        <v>17000</v>
      </c>
      <c r="S426" s="34">
        <f t="shared" si="20"/>
        <v>25500</v>
      </c>
      <c r="T426" s="37">
        <v>1</v>
      </c>
      <c r="U426" s="34">
        <v>100</v>
      </c>
      <c r="V426" s="34">
        <v>100</v>
      </c>
      <c r="W426" s="34">
        <v>1</v>
      </c>
      <c r="X426" s="37">
        <v>1</v>
      </c>
      <c r="Y426" s="37" t="s">
        <v>2154</v>
      </c>
      <c r="Z426" s="34"/>
      <c r="AA426" s="34"/>
      <c r="AB426" s="37"/>
      <c r="AC426" s="34"/>
      <c r="AD426" s="37">
        <v>1</v>
      </c>
      <c r="AE426" s="34"/>
      <c r="AF426" s="34">
        <v>1</v>
      </c>
      <c r="AG426" s="37" t="s">
        <v>86</v>
      </c>
      <c r="AH426" s="34">
        <v>125</v>
      </c>
    </row>
    <row r="427" spans="1:34" ht="318.75" x14ac:dyDescent="0.25">
      <c r="A427" s="34"/>
      <c r="B427" s="34">
        <v>413</v>
      </c>
      <c r="C427" s="34" t="s">
        <v>2155</v>
      </c>
      <c r="D427" s="34" t="s">
        <v>2156</v>
      </c>
      <c r="E427" s="34" t="s">
        <v>2096</v>
      </c>
      <c r="F427" s="34">
        <v>7</v>
      </c>
      <c r="G427" s="34" t="s">
        <v>1090</v>
      </c>
      <c r="H427" s="34" t="s">
        <v>1108</v>
      </c>
      <c r="I427" s="34">
        <v>16</v>
      </c>
      <c r="J427" s="34" t="s">
        <v>1113</v>
      </c>
      <c r="K427" s="34">
        <v>4200</v>
      </c>
      <c r="L427" s="34">
        <v>700</v>
      </c>
      <c r="M427" s="34">
        <v>2500</v>
      </c>
      <c r="N427" s="34"/>
      <c r="O427" s="34">
        <v>700</v>
      </c>
      <c r="P427" s="34"/>
      <c r="Q427" s="34">
        <f t="shared" si="18"/>
        <v>8100</v>
      </c>
      <c r="R427" s="34">
        <f t="shared" si="19"/>
        <v>16200</v>
      </c>
      <c r="S427" s="34">
        <f t="shared" si="20"/>
        <v>24300</v>
      </c>
      <c r="T427" s="37">
        <v>1</v>
      </c>
      <c r="U427" s="34">
        <v>160</v>
      </c>
      <c r="V427" s="34">
        <v>160</v>
      </c>
      <c r="W427" s="34">
        <v>1</v>
      </c>
      <c r="X427" s="37">
        <v>1</v>
      </c>
      <c r="Y427" s="37" t="s">
        <v>1239</v>
      </c>
      <c r="Z427" s="34"/>
      <c r="AA427" s="34"/>
      <c r="AB427" s="37"/>
      <c r="AC427" s="34"/>
      <c r="AD427" s="37">
        <v>1</v>
      </c>
      <c r="AE427" s="34"/>
      <c r="AF427" s="34">
        <v>1</v>
      </c>
      <c r="AG427" s="37" t="s">
        <v>386</v>
      </c>
      <c r="AH427" s="34">
        <v>40</v>
      </c>
    </row>
    <row r="428" spans="1:34" ht="267.75" x14ac:dyDescent="0.25">
      <c r="A428" s="34"/>
      <c r="B428" s="34">
        <v>414</v>
      </c>
      <c r="C428" s="54" t="s">
        <v>2157</v>
      </c>
      <c r="D428" s="34"/>
      <c r="E428" s="34"/>
      <c r="F428" s="34"/>
      <c r="G428" s="34" t="s">
        <v>1086</v>
      </c>
      <c r="H428" s="34" t="s">
        <v>1123</v>
      </c>
      <c r="I428" s="34">
        <v>16</v>
      </c>
      <c r="J428" s="34" t="s">
        <v>1113</v>
      </c>
      <c r="K428" s="34">
        <v>5800</v>
      </c>
      <c r="L428" s="34">
        <v>1100</v>
      </c>
      <c r="M428" s="34">
        <v>2500</v>
      </c>
      <c r="N428" s="34"/>
      <c r="O428" s="34">
        <v>700</v>
      </c>
      <c r="P428" s="34"/>
      <c r="Q428" s="34">
        <f t="shared" si="18"/>
        <v>10100</v>
      </c>
      <c r="R428" s="34">
        <f t="shared" si="19"/>
        <v>20200</v>
      </c>
      <c r="S428" s="34">
        <f t="shared" si="20"/>
        <v>30300</v>
      </c>
      <c r="T428" s="37">
        <v>1</v>
      </c>
      <c r="U428" s="34">
        <v>1000</v>
      </c>
      <c r="V428" s="34">
        <v>1000</v>
      </c>
      <c r="W428" s="34">
        <v>1</v>
      </c>
      <c r="X428" s="37">
        <v>1</v>
      </c>
      <c r="Y428" s="37" t="s">
        <v>2158</v>
      </c>
      <c r="Z428" s="34"/>
      <c r="AA428" s="34"/>
      <c r="AB428" s="37"/>
      <c r="AC428" s="34"/>
      <c r="AD428" s="37">
        <v>1</v>
      </c>
      <c r="AE428" s="34"/>
      <c r="AF428" s="34">
        <v>1</v>
      </c>
      <c r="AG428" s="37" t="s">
        <v>27</v>
      </c>
      <c r="AH428" s="34">
        <v>500</v>
      </c>
    </row>
    <row r="429" spans="1:34" ht="178.5" x14ac:dyDescent="0.25">
      <c r="A429" s="34"/>
      <c r="B429" s="34">
        <v>415</v>
      </c>
      <c r="C429" s="34" t="s">
        <v>2159</v>
      </c>
      <c r="D429" s="34"/>
      <c r="E429" s="34"/>
      <c r="F429" s="34"/>
      <c r="G429" s="34" t="s">
        <v>1168</v>
      </c>
      <c r="H429" s="34" t="s">
        <v>1108</v>
      </c>
      <c r="I429" s="34"/>
      <c r="J429" s="34" t="s">
        <v>1113</v>
      </c>
      <c r="K429" s="34">
        <v>5800</v>
      </c>
      <c r="L429" s="34">
        <v>1100</v>
      </c>
      <c r="M429" s="34">
        <v>2500</v>
      </c>
      <c r="N429" s="34"/>
      <c r="O429" s="39"/>
      <c r="P429" s="34"/>
      <c r="Q429" s="34">
        <f t="shared" si="18"/>
        <v>9400</v>
      </c>
      <c r="R429" s="34">
        <f t="shared" si="19"/>
        <v>18800</v>
      </c>
      <c r="S429" s="34">
        <f t="shared" si="20"/>
        <v>28200</v>
      </c>
      <c r="T429" s="37">
        <v>1</v>
      </c>
      <c r="U429" s="34">
        <v>750</v>
      </c>
      <c r="V429" s="34">
        <v>750</v>
      </c>
      <c r="W429" s="34"/>
      <c r="X429" s="37"/>
      <c r="Y429" s="37"/>
      <c r="Z429" s="34"/>
      <c r="AA429" s="34"/>
      <c r="AB429" s="37"/>
      <c r="AC429" s="34"/>
      <c r="AD429" s="37">
        <v>1</v>
      </c>
      <c r="AE429" s="34"/>
      <c r="AF429" s="34">
        <v>1</v>
      </c>
      <c r="AG429" s="37" t="s">
        <v>27</v>
      </c>
      <c r="AH429" s="34">
        <v>500</v>
      </c>
    </row>
    <row r="430" spans="1:34" ht="140.25" x14ac:dyDescent="0.25">
      <c r="A430" s="34"/>
      <c r="B430" s="34">
        <v>416</v>
      </c>
      <c r="C430" s="34" t="s">
        <v>2160</v>
      </c>
      <c r="D430" s="34"/>
      <c r="E430" s="34"/>
      <c r="F430" s="34"/>
      <c r="G430" s="34" t="s">
        <v>1086</v>
      </c>
      <c r="H430" s="34" t="s">
        <v>1108</v>
      </c>
      <c r="I430" s="34">
        <v>17</v>
      </c>
      <c r="J430" s="34" t="s">
        <v>1113</v>
      </c>
      <c r="K430" s="34">
        <v>4200</v>
      </c>
      <c r="L430" s="34">
        <v>1100</v>
      </c>
      <c r="M430" s="34">
        <v>2500</v>
      </c>
      <c r="N430" s="34"/>
      <c r="O430" s="34">
        <v>3000</v>
      </c>
      <c r="P430" s="34"/>
      <c r="Q430" s="34">
        <f t="shared" si="18"/>
        <v>10800</v>
      </c>
      <c r="R430" s="34">
        <f t="shared" si="19"/>
        <v>21600</v>
      </c>
      <c r="S430" s="34">
        <f t="shared" si="20"/>
        <v>32400</v>
      </c>
      <c r="T430" s="34">
        <v>1</v>
      </c>
      <c r="U430" s="34">
        <v>500</v>
      </c>
      <c r="V430" s="34">
        <v>500</v>
      </c>
      <c r="W430" s="34">
        <v>1</v>
      </c>
      <c r="X430" s="34">
        <v>1</v>
      </c>
      <c r="Y430" s="34" t="s">
        <v>2139</v>
      </c>
      <c r="Z430" s="34"/>
      <c r="AA430" s="34"/>
      <c r="AB430" s="34"/>
      <c r="AC430" s="34"/>
      <c r="AD430" s="34">
        <v>1</v>
      </c>
      <c r="AE430" s="34"/>
      <c r="AF430" s="34">
        <v>1</v>
      </c>
      <c r="AG430" s="34" t="s">
        <v>35</v>
      </c>
      <c r="AH430" s="34">
        <v>250</v>
      </c>
    </row>
    <row r="431" spans="1:34" ht="153" x14ac:dyDescent="0.25">
      <c r="A431" s="34"/>
      <c r="B431" s="34">
        <v>417</v>
      </c>
      <c r="C431" s="34" t="s">
        <v>2161</v>
      </c>
      <c r="D431" s="34"/>
      <c r="E431" s="34"/>
      <c r="F431" s="34"/>
      <c r="G431" s="34" t="s">
        <v>1088</v>
      </c>
      <c r="H431" s="34" t="s">
        <v>1108</v>
      </c>
      <c r="I431" s="34">
        <v>17</v>
      </c>
      <c r="J431" s="34" t="s">
        <v>1109</v>
      </c>
      <c r="K431" s="34">
        <v>4200</v>
      </c>
      <c r="L431" s="34">
        <v>1100</v>
      </c>
      <c r="M431" s="34">
        <v>2500</v>
      </c>
      <c r="N431" s="34"/>
      <c r="O431" s="34">
        <v>700</v>
      </c>
      <c r="P431" s="34"/>
      <c r="Q431" s="34">
        <f t="shared" si="18"/>
        <v>8500</v>
      </c>
      <c r="R431" s="34">
        <f t="shared" si="19"/>
        <v>17000</v>
      </c>
      <c r="S431" s="34">
        <f t="shared" si="20"/>
        <v>25500</v>
      </c>
      <c r="T431" s="34">
        <v>1</v>
      </c>
      <c r="U431" s="34">
        <v>250</v>
      </c>
      <c r="V431" s="34">
        <v>250</v>
      </c>
      <c r="W431" s="34">
        <v>1</v>
      </c>
      <c r="X431" s="34">
        <v>1</v>
      </c>
      <c r="Y431" s="34"/>
      <c r="Z431" s="34"/>
      <c r="AA431" s="34"/>
      <c r="AB431" s="34"/>
      <c r="AC431" s="34"/>
      <c r="AD431" s="37">
        <v>1</v>
      </c>
      <c r="AE431" s="34"/>
      <c r="AF431" s="34">
        <v>1</v>
      </c>
      <c r="AG431" s="37" t="s">
        <v>86</v>
      </c>
      <c r="AH431" s="34">
        <v>125</v>
      </c>
    </row>
    <row r="432" spans="1:34" ht="178.5" x14ac:dyDescent="0.25">
      <c r="A432" s="34"/>
      <c r="B432" s="34">
        <v>418</v>
      </c>
      <c r="C432" s="34" t="s">
        <v>2162</v>
      </c>
      <c r="D432" s="34"/>
      <c r="E432" s="34"/>
      <c r="F432" s="34"/>
      <c r="G432" s="34" t="s">
        <v>1087</v>
      </c>
      <c r="H432" s="34" t="s">
        <v>1108</v>
      </c>
      <c r="I432" s="34">
        <v>17</v>
      </c>
      <c r="J432" s="34" t="s">
        <v>1113</v>
      </c>
      <c r="K432" s="34">
        <v>4200</v>
      </c>
      <c r="L432" s="34">
        <v>1100</v>
      </c>
      <c r="M432" s="34">
        <v>2500</v>
      </c>
      <c r="N432" s="34"/>
      <c r="O432" s="34">
        <v>700</v>
      </c>
      <c r="P432" s="34"/>
      <c r="Q432" s="34">
        <f t="shared" si="18"/>
        <v>8500</v>
      </c>
      <c r="R432" s="34">
        <f t="shared" si="19"/>
        <v>17000</v>
      </c>
      <c r="S432" s="34">
        <f t="shared" si="20"/>
        <v>25500</v>
      </c>
      <c r="T432" s="34">
        <v>1</v>
      </c>
      <c r="U432" s="34">
        <v>400</v>
      </c>
      <c r="V432" s="34">
        <v>400</v>
      </c>
      <c r="W432" s="34">
        <v>1</v>
      </c>
      <c r="X432" s="34">
        <v>1</v>
      </c>
      <c r="Y432" s="34" t="s">
        <v>2084</v>
      </c>
      <c r="Z432" s="34"/>
      <c r="AA432" s="34"/>
      <c r="AB432" s="34"/>
      <c r="AC432" s="34"/>
      <c r="AD432" s="34">
        <v>1</v>
      </c>
      <c r="AE432" s="34"/>
      <c r="AF432" s="34">
        <v>1</v>
      </c>
      <c r="AG432" s="34" t="s">
        <v>35</v>
      </c>
      <c r="AH432" s="34">
        <v>250</v>
      </c>
    </row>
    <row r="433" spans="1:34" ht="153" x14ac:dyDescent="0.25">
      <c r="A433" s="34"/>
      <c r="B433" s="34">
        <v>419</v>
      </c>
      <c r="C433" s="48" t="s">
        <v>2163</v>
      </c>
      <c r="D433" s="34"/>
      <c r="E433" s="34"/>
      <c r="F433" s="34"/>
      <c r="G433" s="34" t="s">
        <v>1168</v>
      </c>
      <c r="H433" s="34" t="s">
        <v>1108</v>
      </c>
      <c r="I433" s="34">
        <v>17</v>
      </c>
      <c r="J433" s="34" t="s">
        <v>1113</v>
      </c>
      <c r="K433" s="34">
        <v>4200</v>
      </c>
      <c r="L433" s="34">
        <v>1100</v>
      </c>
      <c r="M433" s="34">
        <v>2500</v>
      </c>
      <c r="N433" s="34"/>
      <c r="O433" s="34">
        <v>700</v>
      </c>
      <c r="P433" s="34"/>
      <c r="Q433" s="34">
        <f t="shared" si="18"/>
        <v>8500</v>
      </c>
      <c r="R433" s="34">
        <f t="shared" si="19"/>
        <v>17000</v>
      </c>
      <c r="S433" s="34">
        <f t="shared" si="20"/>
        <v>25500</v>
      </c>
      <c r="T433" s="34">
        <v>1</v>
      </c>
      <c r="U433" s="34">
        <v>250</v>
      </c>
      <c r="V433" s="34">
        <v>250</v>
      </c>
      <c r="W433" s="34">
        <v>1</v>
      </c>
      <c r="X433" s="34">
        <v>1</v>
      </c>
      <c r="Y433" s="34"/>
      <c r="Z433" s="34"/>
      <c r="AA433" s="34"/>
      <c r="AB433" s="34"/>
      <c r="AC433" s="34"/>
      <c r="AD433" s="37">
        <v>1</v>
      </c>
      <c r="AE433" s="34"/>
      <c r="AF433" s="34">
        <v>1</v>
      </c>
      <c r="AG433" s="37" t="s">
        <v>86</v>
      </c>
      <c r="AH433" s="34">
        <v>125</v>
      </c>
    </row>
    <row r="434" spans="1:34" ht="204" x14ac:dyDescent="0.25">
      <c r="A434" s="34"/>
      <c r="B434" s="34">
        <v>420</v>
      </c>
      <c r="C434" s="48" t="s">
        <v>2164</v>
      </c>
      <c r="D434" s="34"/>
      <c r="E434" s="34"/>
      <c r="F434" s="34"/>
      <c r="G434" s="34" t="s">
        <v>1088</v>
      </c>
      <c r="H434" s="34" t="s">
        <v>1108</v>
      </c>
      <c r="I434" s="34">
        <v>17</v>
      </c>
      <c r="J434" s="34" t="s">
        <v>1109</v>
      </c>
      <c r="K434" s="34">
        <v>4200</v>
      </c>
      <c r="L434" s="34">
        <v>1100</v>
      </c>
      <c r="M434" s="34">
        <v>2500</v>
      </c>
      <c r="N434" s="34"/>
      <c r="O434" s="34">
        <v>3000</v>
      </c>
      <c r="P434" s="34"/>
      <c r="Q434" s="34">
        <f t="shared" si="18"/>
        <v>10800</v>
      </c>
      <c r="R434" s="34">
        <f t="shared" si="19"/>
        <v>21600</v>
      </c>
      <c r="S434" s="34">
        <f t="shared" si="20"/>
        <v>32400</v>
      </c>
      <c r="T434" s="34">
        <v>1</v>
      </c>
      <c r="U434" s="34">
        <v>500</v>
      </c>
      <c r="V434" s="34">
        <v>500</v>
      </c>
      <c r="W434" s="34">
        <v>1</v>
      </c>
      <c r="X434" s="34">
        <v>1</v>
      </c>
      <c r="Y434" s="34" t="s">
        <v>2165</v>
      </c>
      <c r="Z434" s="34"/>
      <c r="AA434" s="34"/>
      <c r="AB434" s="34"/>
      <c r="AC434" s="34"/>
      <c r="AD434" s="34">
        <v>1</v>
      </c>
      <c r="AE434" s="34"/>
      <c r="AF434" s="34">
        <v>1</v>
      </c>
      <c r="AG434" s="34" t="s">
        <v>35</v>
      </c>
      <c r="AH434" s="34">
        <v>250</v>
      </c>
    </row>
    <row r="435" spans="1:34" ht="191.25" x14ac:dyDescent="0.25">
      <c r="A435" s="34"/>
      <c r="B435" s="34">
        <v>421</v>
      </c>
      <c r="C435" s="56" t="s">
        <v>2166</v>
      </c>
      <c r="D435" s="34"/>
      <c r="E435" s="34"/>
      <c r="F435" s="34"/>
      <c r="G435" s="34" t="s">
        <v>1088</v>
      </c>
      <c r="H435" s="34" t="s">
        <v>1108</v>
      </c>
      <c r="I435" s="34">
        <v>17</v>
      </c>
      <c r="J435" s="34" t="s">
        <v>1109</v>
      </c>
      <c r="K435" s="34">
        <v>4200</v>
      </c>
      <c r="L435" s="34">
        <v>1100</v>
      </c>
      <c r="M435" s="34">
        <v>2500</v>
      </c>
      <c r="N435" s="34"/>
      <c r="O435" s="34">
        <v>3000</v>
      </c>
      <c r="P435" s="34"/>
      <c r="Q435" s="34">
        <f t="shared" si="18"/>
        <v>10800</v>
      </c>
      <c r="R435" s="34">
        <f t="shared" si="19"/>
        <v>21600</v>
      </c>
      <c r="S435" s="34">
        <f t="shared" si="20"/>
        <v>32400</v>
      </c>
      <c r="T435" s="34">
        <v>1</v>
      </c>
      <c r="U435" s="34">
        <v>200</v>
      </c>
      <c r="V435" s="34">
        <v>200</v>
      </c>
      <c r="W435" s="34">
        <v>1</v>
      </c>
      <c r="X435" s="34">
        <v>1</v>
      </c>
      <c r="Y435" s="34" t="s">
        <v>2167</v>
      </c>
      <c r="Z435" s="34"/>
      <c r="AA435" s="34"/>
      <c r="AB435" s="34"/>
      <c r="AC435" s="34"/>
      <c r="AD435" s="37">
        <v>1</v>
      </c>
      <c r="AE435" s="34"/>
      <c r="AF435" s="34">
        <v>1</v>
      </c>
      <c r="AG435" s="37" t="s">
        <v>86</v>
      </c>
      <c r="AH435" s="34">
        <v>125</v>
      </c>
    </row>
    <row r="436" spans="1:34" ht="140.25" x14ac:dyDescent="0.25">
      <c r="A436" s="34"/>
      <c r="B436" s="34">
        <v>422</v>
      </c>
      <c r="C436" s="56" t="s">
        <v>2168</v>
      </c>
      <c r="D436" s="34"/>
      <c r="E436" s="34"/>
      <c r="F436" s="34"/>
      <c r="G436" s="34" t="s">
        <v>1088</v>
      </c>
      <c r="H436" s="34" t="s">
        <v>1108</v>
      </c>
      <c r="I436" s="34">
        <v>17</v>
      </c>
      <c r="J436" s="34" t="s">
        <v>1109</v>
      </c>
      <c r="K436" s="34"/>
      <c r="L436" s="34">
        <v>700</v>
      </c>
      <c r="M436" s="34"/>
      <c r="N436" s="34"/>
      <c r="O436" s="34"/>
      <c r="P436" s="34"/>
      <c r="Q436" s="34">
        <f t="shared" si="18"/>
        <v>700</v>
      </c>
      <c r="R436" s="34">
        <f t="shared" si="19"/>
        <v>1400</v>
      </c>
      <c r="S436" s="34">
        <f t="shared" si="20"/>
        <v>2100</v>
      </c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>
        <v>1</v>
      </c>
      <c r="AG436" s="34">
        <v>62.5</v>
      </c>
      <c r="AH436" s="34">
        <v>62.5</v>
      </c>
    </row>
    <row r="437" spans="1:34" ht="127.5" x14ac:dyDescent="0.25">
      <c r="A437" s="34"/>
      <c r="B437" s="34">
        <v>423</v>
      </c>
      <c r="C437" s="48" t="s">
        <v>2169</v>
      </c>
      <c r="D437" s="34"/>
      <c r="E437" s="34"/>
      <c r="F437" s="34"/>
      <c r="G437" s="34"/>
      <c r="H437" s="34" t="s">
        <v>1108</v>
      </c>
      <c r="I437" s="34" t="s">
        <v>2170</v>
      </c>
      <c r="J437" s="34"/>
      <c r="K437" s="34"/>
      <c r="L437" s="34"/>
      <c r="M437" s="34"/>
      <c r="N437" s="34"/>
      <c r="O437" s="34"/>
      <c r="P437" s="34"/>
      <c r="Q437" s="34">
        <f t="shared" si="18"/>
        <v>0</v>
      </c>
      <c r="R437" s="34">
        <f t="shared" si="19"/>
        <v>0</v>
      </c>
      <c r="S437" s="34">
        <f t="shared" si="20"/>
        <v>0</v>
      </c>
      <c r="T437" s="34">
        <v>1</v>
      </c>
      <c r="U437" s="34">
        <v>250</v>
      </c>
      <c r="V437" s="34">
        <v>250</v>
      </c>
      <c r="W437" s="34">
        <v>1</v>
      </c>
      <c r="X437" s="34">
        <v>1</v>
      </c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</row>
    <row r="438" spans="1:34" ht="191.25" x14ac:dyDescent="0.25">
      <c r="A438" s="34"/>
      <c r="B438" s="34">
        <v>424</v>
      </c>
      <c r="C438" s="57" t="s">
        <v>2171</v>
      </c>
      <c r="D438" s="34"/>
      <c r="E438" s="34"/>
      <c r="F438" s="34"/>
      <c r="G438" s="34"/>
      <c r="H438" s="34" t="s">
        <v>1108</v>
      </c>
      <c r="I438" s="34" t="s">
        <v>2172</v>
      </c>
      <c r="J438" s="34"/>
      <c r="K438" s="34"/>
      <c r="L438" s="34"/>
      <c r="M438" s="34"/>
      <c r="N438" s="34"/>
      <c r="O438" s="34"/>
      <c r="P438" s="34"/>
      <c r="Q438" s="34">
        <f t="shared" si="18"/>
        <v>0</v>
      </c>
      <c r="R438" s="34">
        <f t="shared" si="19"/>
        <v>0</v>
      </c>
      <c r="S438" s="34">
        <f t="shared" si="20"/>
        <v>0</v>
      </c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>
        <v>1</v>
      </c>
      <c r="AG438" s="34">
        <v>250</v>
      </c>
      <c r="AH438" s="34">
        <v>250</v>
      </c>
    </row>
    <row r="439" spans="1:34" ht="165.75" x14ac:dyDescent="0.25">
      <c r="A439" s="34"/>
      <c r="B439" s="34">
        <v>425</v>
      </c>
      <c r="C439" s="52" t="s">
        <v>2173</v>
      </c>
      <c r="D439" s="34"/>
      <c r="E439" s="34"/>
      <c r="F439" s="34"/>
      <c r="G439" s="34"/>
      <c r="H439" s="34" t="s">
        <v>1108</v>
      </c>
      <c r="I439" s="34" t="s">
        <v>2172</v>
      </c>
      <c r="J439" s="34"/>
      <c r="K439" s="34"/>
      <c r="L439" s="34"/>
      <c r="M439" s="34"/>
      <c r="N439" s="34"/>
      <c r="O439" s="34"/>
      <c r="P439" s="34"/>
      <c r="Q439" s="34">
        <f t="shared" si="18"/>
        <v>0</v>
      </c>
      <c r="R439" s="34">
        <f t="shared" si="19"/>
        <v>0</v>
      </c>
      <c r="S439" s="34">
        <f t="shared" si="20"/>
        <v>0</v>
      </c>
      <c r="T439" s="34">
        <v>1</v>
      </c>
      <c r="U439" s="34">
        <v>500</v>
      </c>
      <c r="V439" s="34">
        <v>500</v>
      </c>
      <c r="W439" s="34">
        <v>1</v>
      </c>
      <c r="X439" s="34">
        <v>1</v>
      </c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</row>
    <row r="440" spans="1:34" ht="216.75" x14ac:dyDescent="0.25">
      <c r="A440" s="34"/>
      <c r="B440" s="34">
        <v>426</v>
      </c>
      <c r="C440" s="48" t="s">
        <v>2174</v>
      </c>
      <c r="D440" s="34"/>
      <c r="E440" s="34"/>
      <c r="F440" s="34"/>
      <c r="G440" s="34"/>
      <c r="H440" s="34" t="s">
        <v>1224</v>
      </c>
      <c r="I440" s="34" t="s">
        <v>2172</v>
      </c>
      <c r="J440" s="34"/>
      <c r="K440" s="34"/>
      <c r="L440" s="34"/>
      <c r="M440" s="34"/>
      <c r="N440" s="34"/>
      <c r="O440" s="34"/>
      <c r="P440" s="34"/>
      <c r="Q440" s="34">
        <f t="shared" si="18"/>
        <v>0</v>
      </c>
      <c r="R440" s="34">
        <f t="shared" si="19"/>
        <v>0</v>
      </c>
      <c r="S440" s="34">
        <f t="shared" si="20"/>
        <v>0</v>
      </c>
      <c r="T440" s="34">
        <v>1</v>
      </c>
      <c r="U440" s="34">
        <v>250</v>
      </c>
      <c r="V440" s="34">
        <v>250</v>
      </c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</row>
    <row r="441" spans="1:34" ht="165.75" x14ac:dyDescent="0.25">
      <c r="A441" s="34"/>
      <c r="B441" s="34">
        <v>427</v>
      </c>
      <c r="C441" s="56" t="s">
        <v>2175</v>
      </c>
      <c r="D441" s="34"/>
      <c r="E441" s="34"/>
      <c r="F441" s="34"/>
      <c r="G441" s="34"/>
      <c r="H441" s="34" t="s">
        <v>1108</v>
      </c>
      <c r="I441" s="34" t="s">
        <v>2172</v>
      </c>
      <c r="J441" s="34"/>
      <c r="K441" s="34"/>
      <c r="L441" s="34"/>
      <c r="M441" s="34"/>
      <c r="N441" s="34"/>
      <c r="O441" s="34"/>
      <c r="P441" s="34"/>
      <c r="Q441" s="34">
        <f t="shared" si="18"/>
        <v>0</v>
      </c>
      <c r="R441" s="34">
        <f t="shared" si="19"/>
        <v>0</v>
      </c>
      <c r="S441" s="34">
        <f t="shared" si="20"/>
        <v>0</v>
      </c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>
        <v>1</v>
      </c>
      <c r="AG441" s="34">
        <v>62.5</v>
      </c>
      <c r="AH441" s="34">
        <v>62.5</v>
      </c>
    </row>
    <row r="442" spans="1:34" ht="127.5" x14ac:dyDescent="0.25">
      <c r="A442" s="34"/>
      <c r="B442" s="34">
        <v>428</v>
      </c>
      <c r="C442" s="34" t="s">
        <v>2176</v>
      </c>
      <c r="D442" s="34"/>
      <c r="E442" s="34"/>
      <c r="F442" s="34"/>
      <c r="G442" s="34"/>
      <c r="H442" s="34" t="s">
        <v>1108</v>
      </c>
      <c r="I442" s="34" t="s">
        <v>2172</v>
      </c>
      <c r="J442" s="34"/>
      <c r="K442" s="34"/>
      <c r="L442" s="34"/>
      <c r="M442" s="34"/>
      <c r="N442" s="34"/>
      <c r="O442" s="34"/>
      <c r="P442" s="34"/>
      <c r="Q442" s="34">
        <f t="shared" si="18"/>
        <v>0</v>
      </c>
      <c r="R442" s="34">
        <f t="shared" si="19"/>
        <v>0</v>
      </c>
      <c r="S442" s="34">
        <f t="shared" si="20"/>
        <v>0</v>
      </c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>
        <v>1</v>
      </c>
      <c r="AG442" s="34">
        <v>200</v>
      </c>
      <c r="AH442" s="34">
        <v>200</v>
      </c>
    </row>
    <row r="443" spans="1:34" ht="127.5" x14ac:dyDescent="0.25">
      <c r="A443" s="34"/>
      <c r="B443" s="34">
        <v>429</v>
      </c>
      <c r="C443" s="34" t="s">
        <v>2177</v>
      </c>
      <c r="D443" s="34"/>
      <c r="E443" s="34"/>
      <c r="F443" s="34"/>
      <c r="G443" s="34"/>
      <c r="H443" s="34" t="s">
        <v>1108</v>
      </c>
      <c r="I443" s="34" t="s">
        <v>2172</v>
      </c>
      <c r="J443" s="34"/>
      <c r="K443" s="34"/>
      <c r="L443" s="34"/>
      <c r="M443" s="34"/>
      <c r="N443" s="34"/>
      <c r="O443" s="34"/>
      <c r="P443" s="34"/>
      <c r="Q443" s="34">
        <f t="shared" si="18"/>
        <v>0</v>
      </c>
      <c r="R443" s="34">
        <f t="shared" si="19"/>
        <v>0</v>
      </c>
      <c r="S443" s="34">
        <f t="shared" si="20"/>
        <v>0</v>
      </c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>
        <v>1</v>
      </c>
      <c r="AG443" s="34">
        <v>250</v>
      </c>
      <c r="AH443" s="34">
        <v>250</v>
      </c>
    </row>
    <row r="444" spans="1:34" ht="229.5" x14ac:dyDescent="0.25">
      <c r="A444" s="34"/>
      <c r="B444" s="34">
        <v>430</v>
      </c>
      <c r="C444" s="34" t="s">
        <v>2178</v>
      </c>
      <c r="D444" s="34"/>
      <c r="E444" s="34"/>
      <c r="F444" s="34"/>
      <c r="G444" s="34"/>
      <c r="H444" s="34" t="s">
        <v>1108</v>
      </c>
      <c r="I444" s="34" t="s">
        <v>2172</v>
      </c>
      <c r="J444" s="34"/>
      <c r="K444" s="34"/>
      <c r="L444" s="34"/>
      <c r="M444" s="34"/>
      <c r="N444" s="34"/>
      <c r="O444" s="34"/>
      <c r="P444" s="34"/>
      <c r="Q444" s="34">
        <f t="shared" si="18"/>
        <v>0</v>
      </c>
      <c r="R444" s="34">
        <f t="shared" si="19"/>
        <v>0</v>
      </c>
      <c r="S444" s="34">
        <f t="shared" si="20"/>
        <v>0</v>
      </c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>
        <v>1</v>
      </c>
      <c r="AG444" s="34">
        <v>125</v>
      </c>
      <c r="AH444" s="34">
        <v>125</v>
      </c>
    </row>
    <row r="445" spans="1:34" ht="178.5" x14ac:dyDescent="0.25">
      <c r="A445" s="34"/>
      <c r="B445" s="34">
        <v>431</v>
      </c>
      <c r="C445" s="58" t="s">
        <v>2179</v>
      </c>
      <c r="D445" s="34"/>
      <c r="E445" s="34"/>
      <c r="F445" s="34"/>
      <c r="G445" s="34"/>
      <c r="H445" s="34" t="s">
        <v>1108</v>
      </c>
      <c r="I445" s="34" t="s">
        <v>2180</v>
      </c>
      <c r="J445" s="34"/>
      <c r="K445" s="34"/>
      <c r="L445" s="34"/>
      <c r="M445" s="34"/>
      <c r="N445" s="34"/>
      <c r="O445" s="34"/>
      <c r="P445" s="34"/>
      <c r="Q445" s="34">
        <f t="shared" si="18"/>
        <v>0</v>
      </c>
      <c r="R445" s="34">
        <f t="shared" si="19"/>
        <v>0</v>
      </c>
      <c r="S445" s="34">
        <f t="shared" si="20"/>
        <v>0</v>
      </c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>
        <v>1</v>
      </c>
      <c r="AG445" s="34">
        <v>125</v>
      </c>
      <c r="AH445" s="34">
        <v>125</v>
      </c>
    </row>
    <row r="446" spans="1:34" ht="216.75" x14ac:dyDescent="0.25">
      <c r="A446" s="34"/>
      <c r="B446" s="34">
        <v>432</v>
      </c>
      <c r="C446" s="56" t="s">
        <v>2181</v>
      </c>
      <c r="D446" s="34"/>
      <c r="E446" s="34"/>
      <c r="F446" s="34"/>
      <c r="G446" s="34"/>
      <c r="H446" s="34"/>
      <c r="I446" s="34" t="s">
        <v>2180</v>
      </c>
      <c r="J446" s="34"/>
      <c r="K446" s="34"/>
      <c r="L446" s="34"/>
      <c r="M446" s="34"/>
      <c r="N446" s="34"/>
      <c r="O446" s="34"/>
      <c r="P446" s="34"/>
      <c r="Q446" s="34">
        <f t="shared" si="18"/>
        <v>0</v>
      </c>
      <c r="R446" s="34">
        <f t="shared" si="19"/>
        <v>0</v>
      </c>
      <c r="S446" s="34">
        <f t="shared" si="20"/>
        <v>0</v>
      </c>
      <c r="T446" s="34">
        <v>1</v>
      </c>
      <c r="U446" s="34">
        <v>500</v>
      </c>
      <c r="V446" s="34">
        <v>500</v>
      </c>
      <c r="W446" s="34">
        <v>1</v>
      </c>
      <c r="X446" s="34">
        <v>1</v>
      </c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</row>
    <row r="447" spans="1:34" ht="153" x14ac:dyDescent="0.25">
      <c r="A447" s="34"/>
      <c r="B447" s="34">
        <v>433</v>
      </c>
      <c r="C447" s="34" t="s">
        <v>2182</v>
      </c>
      <c r="D447" s="34"/>
      <c r="E447" s="34"/>
      <c r="F447" s="34"/>
      <c r="G447" s="34"/>
      <c r="H447" s="34" t="s">
        <v>1108</v>
      </c>
      <c r="I447" s="34" t="s">
        <v>2180</v>
      </c>
      <c r="J447" s="34"/>
      <c r="K447" s="34"/>
      <c r="L447" s="34"/>
      <c r="M447" s="34"/>
      <c r="N447" s="34"/>
      <c r="O447" s="34"/>
      <c r="P447" s="34"/>
      <c r="Q447" s="34">
        <f t="shared" si="18"/>
        <v>0</v>
      </c>
      <c r="R447" s="34">
        <f t="shared" si="19"/>
        <v>0</v>
      </c>
      <c r="S447" s="34">
        <f t="shared" si="20"/>
        <v>0</v>
      </c>
      <c r="T447" s="34">
        <v>1</v>
      </c>
      <c r="U447" s="34">
        <v>250</v>
      </c>
      <c r="V447" s="34">
        <v>250</v>
      </c>
      <c r="W447" s="34">
        <v>1</v>
      </c>
      <c r="X447" s="34">
        <v>1</v>
      </c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</row>
    <row r="448" spans="1:34" ht="395.25" x14ac:dyDescent="0.25">
      <c r="A448" s="34"/>
      <c r="B448" s="34">
        <v>434</v>
      </c>
      <c r="C448" s="59" t="s">
        <v>2183</v>
      </c>
      <c r="D448" s="34">
        <v>8</v>
      </c>
      <c r="E448" s="34"/>
      <c r="F448" s="34"/>
      <c r="G448" s="34"/>
      <c r="H448" s="34" t="s">
        <v>1108</v>
      </c>
      <c r="I448" s="34" t="s">
        <v>2184</v>
      </c>
      <c r="J448" s="34"/>
      <c r="K448" s="34"/>
      <c r="L448" s="34"/>
      <c r="M448" s="34"/>
      <c r="N448" s="34"/>
      <c r="O448" s="34"/>
      <c r="P448" s="34"/>
      <c r="Q448" s="34">
        <f t="shared" si="18"/>
        <v>0</v>
      </c>
      <c r="R448" s="34">
        <f t="shared" si="19"/>
        <v>0</v>
      </c>
      <c r="S448" s="34">
        <f t="shared" si="20"/>
        <v>0</v>
      </c>
      <c r="T448" s="34">
        <v>1</v>
      </c>
      <c r="U448" s="34">
        <v>160</v>
      </c>
      <c r="V448" s="34">
        <v>160</v>
      </c>
      <c r="W448" s="34">
        <v>1</v>
      </c>
      <c r="X448" s="34">
        <v>1</v>
      </c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</row>
    <row r="449" spans="1:34" ht="178.5" x14ac:dyDescent="0.25">
      <c r="A449" s="34"/>
      <c r="B449" s="34">
        <v>435</v>
      </c>
      <c r="C449" s="48" t="s">
        <v>2185</v>
      </c>
      <c r="D449" s="34"/>
      <c r="E449" s="34"/>
      <c r="F449" s="34"/>
      <c r="G449" s="34"/>
      <c r="H449" s="34" t="s">
        <v>1108</v>
      </c>
      <c r="I449" s="34" t="s">
        <v>2184</v>
      </c>
      <c r="J449" s="34"/>
      <c r="K449" s="34"/>
      <c r="L449" s="34"/>
      <c r="M449" s="34"/>
      <c r="N449" s="34"/>
      <c r="O449" s="34"/>
      <c r="P449" s="34"/>
      <c r="Q449" s="34">
        <f t="shared" si="18"/>
        <v>0</v>
      </c>
      <c r="R449" s="34">
        <f t="shared" si="19"/>
        <v>0</v>
      </c>
      <c r="S449" s="34">
        <f t="shared" si="20"/>
        <v>0</v>
      </c>
      <c r="T449" s="34">
        <v>1</v>
      </c>
      <c r="U449" s="34">
        <v>250</v>
      </c>
      <c r="V449" s="34">
        <v>250</v>
      </c>
      <c r="W449" s="34">
        <v>1</v>
      </c>
      <c r="X449" s="34">
        <v>1</v>
      </c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</row>
    <row r="450" spans="1:34" ht="153" x14ac:dyDescent="0.25">
      <c r="A450" s="34"/>
      <c r="B450" s="34">
        <v>436</v>
      </c>
      <c r="C450" s="34" t="s">
        <v>2186</v>
      </c>
      <c r="D450" s="34"/>
      <c r="E450" s="34"/>
      <c r="F450" s="34"/>
      <c r="G450" s="34"/>
      <c r="H450" s="34" t="s">
        <v>1108</v>
      </c>
      <c r="I450" s="34" t="s">
        <v>2184</v>
      </c>
      <c r="J450" s="34"/>
      <c r="K450" s="34"/>
      <c r="L450" s="34"/>
      <c r="M450" s="34"/>
      <c r="N450" s="34"/>
      <c r="O450" s="34"/>
      <c r="P450" s="34"/>
      <c r="Q450" s="34">
        <f t="shared" si="18"/>
        <v>0</v>
      </c>
      <c r="R450" s="34">
        <f t="shared" si="19"/>
        <v>0</v>
      </c>
      <c r="S450" s="34">
        <f t="shared" si="20"/>
        <v>0</v>
      </c>
      <c r="T450" s="34">
        <v>1</v>
      </c>
      <c r="U450" s="34">
        <v>250</v>
      </c>
      <c r="V450" s="34">
        <v>250</v>
      </c>
      <c r="W450" s="34">
        <v>1</v>
      </c>
      <c r="X450" s="34">
        <v>1</v>
      </c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</row>
    <row r="451" spans="1:34" ht="216.75" x14ac:dyDescent="0.25">
      <c r="A451" s="34"/>
      <c r="B451" s="34">
        <v>437</v>
      </c>
      <c r="C451" s="58" t="s">
        <v>2187</v>
      </c>
      <c r="D451" s="34"/>
      <c r="E451" s="34"/>
      <c r="F451" s="34"/>
      <c r="G451" s="34"/>
      <c r="H451" s="34" t="s">
        <v>1108</v>
      </c>
      <c r="I451" s="34" t="s">
        <v>2188</v>
      </c>
      <c r="J451" s="34"/>
      <c r="K451" s="34"/>
      <c r="L451" s="34"/>
      <c r="M451" s="34"/>
      <c r="N451" s="34"/>
      <c r="O451" s="34"/>
      <c r="P451" s="34"/>
      <c r="Q451" s="34">
        <f t="shared" si="18"/>
        <v>0</v>
      </c>
      <c r="R451" s="34">
        <f t="shared" si="19"/>
        <v>0</v>
      </c>
      <c r="S451" s="34">
        <f t="shared" si="20"/>
        <v>0</v>
      </c>
      <c r="T451" s="34">
        <v>1</v>
      </c>
      <c r="U451" s="34">
        <v>100</v>
      </c>
      <c r="V451" s="34">
        <v>100</v>
      </c>
      <c r="W451" s="34">
        <v>1</v>
      </c>
      <c r="X451" s="34">
        <v>1</v>
      </c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</row>
    <row r="452" spans="1:34" ht="242.25" x14ac:dyDescent="0.25">
      <c r="A452" s="34"/>
      <c r="B452" s="34">
        <v>438</v>
      </c>
      <c r="C452" s="56" t="s">
        <v>2189</v>
      </c>
      <c r="D452" s="34"/>
      <c r="E452" s="34"/>
      <c r="F452" s="34"/>
      <c r="G452" s="34"/>
      <c r="H452" s="34" t="s">
        <v>1108</v>
      </c>
      <c r="I452" s="34" t="s">
        <v>2190</v>
      </c>
      <c r="J452" s="34"/>
      <c r="K452" s="34"/>
      <c r="L452" s="34"/>
      <c r="M452" s="34"/>
      <c r="N452" s="34"/>
      <c r="O452" s="34"/>
      <c r="P452" s="34"/>
      <c r="Q452" s="34">
        <f t="shared" si="18"/>
        <v>0</v>
      </c>
      <c r="R452" s="34">
        <f t="shared" si="19"/>
        <v>0</v>
      </c>
      <c r="S452" s="34">
        <f t="shared" si="20"/>
        <v>0</v>
      </c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>
        <v>1</v>
      </c>
      <c r="AG452" s="34">
        <v>62.5</v>
      </c>
      <c r="AH452" s="34">
        <v>62.5</v>
      </c>
    </row>
    <row r="453" spans="1:34" ht="255" x14ac:dyDescent="0.25">
      <c r="A453" s="34"/>
      <c r="B453" s="34">
        <v>439</v>
      </c>
      <c r="C453" s="34" t="s">
        <v>2191</v>
      </c>
      <c r="D453" s="34"/>
      <c r="E453" s="34"/>
      <c r="F453" s="34"/>
      <c r="G453" s="34"/>
      <c r="H453" s="34" t="s">
        <v>1108</v>
      </c>
      <c r="I453" s="34" t="s">
        <v>2192</v>
      </c>
      <c r="J453" s="34"/>
      <c r="K453" s="34"/>
      <c r="L453" s="34"/>
      <c r="M453" s="34"/>
      <c r="N453" s="34"/>
      <c r="O453" s="34"/>
      <c r="P453" s="34"/>
      <c r="Q453" s="34">
        <f t="shared" si="18"/>
        <v>0</v>
      </c>
      <c r="R453" s="34">
        <f t="shared" si="19"/>
        <v>0</v>
      </c>
      <c r="S453" s="34">
        <f t="shared" si="20"/>
        <v>0</v>
      </c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>
        <v>1</v>
      </c>
      <c r="AG453" s="34">
        <v>125</v>
      </c>
      <c r="AH453" s="34">
        <v>125</v>
      </c>
    </row>
    <row r="454" spans="1:34" ht="255" x14ac:dyDescent="0.25">
      <c r="A454" s="34"/>
      <c r="B454" s="34">
        <v>440</v>
      </c>
      <c r="C454" s="34" t="s">
        <v>2193</v>
      </c>
      <c r="D454" s="34" t="s">
        <v>2194</v>
      </c>
      <c r="E454" s="34"/>
      <c r="F454" s="34"/>
      <c r="G454" s="34" t="s">
        <v>1168</v>
      </c>
      <c r="H454" s="34" t="s">
        <v>1108</v>
      </c>
      <c r="I454" s="34"/>
      <c r="J454" s="34" t="s">
        <v>1113</v>
      </c>
      <c r="K454" s="34">
        <v>4200</v>
      </c>
      <c r="L454" s="34">
        <f>1100+700</f>
        <v>1800</v>
      </c>
      <c r="M454" s="34">
        <v>2500</v>
      </c>
      <c r="N454" s="34" t="s">
        <v>408</v>
      </c>
      <c r="O454" s="39">
        <v>3000</v>
      </c>
      <c r="P454" s="34"/>
      <c r="Q454" s="34">
        <f t="shared" si="18"/>
        <v>11500</v>
      </c>
      <c r="R454" s="34">
        <f t="shared" si="19"/>
        <v>23000</v>
      </c>
      <c r="S454" s="34">
        <f t="shared" si="20"/>
        <v>34500</v>
      </c>
      <c r="T454" s="34">
        <v>1</v>
      </c>
      <c r="U454" s="34">
        <v>100</v>
      </c>
      <c r="V454" s="34">
        <v>100</v>
      </c>
      <c r="W454" s="34">
        <v>1</v>
      </c>
      <c r="X454" s="34">
        <v>1</v>
      </c>
      <c r="Y454" s="34"/>
      <c r="Z454" s="34"/>
      <c r="AA454" s="34"/>
      <c r="AB454" s="34"/>
      <c r="AC454" s="34"/>
      <c r="AD454" s="34">
        <v>1</v>
      </c>
      <c r="AE454" s="34"/>
      <c r="AF454" s="34">
        <v>2</v>
      </c>
      <c r="AG454" s="60" t="s">
        <v>2195</v>
      </c>
      <c r="AH454" s="34">
        <v>187.5</v>
      </c>
    </row>
    <row r="455" spans="1:34" ht="229.5" x14ac:dyDescent="0.25">
      <c r="A455" s="34"/>
      <c r="B455" s="34">
        <v>441</v>
      </c>
      <c r="C455" s="34" t="s">
        <v>2196</v>
      </c>
      <c r="D455" s="34" t="s">
        <v>2197</v>
      </c>
      <c r="E455" s="34"/>
      <c r="F455" s="34"/>
      <c r="G455" s="34" t="s">
        <v>1088</v>
      </c>
      <c r="H455" s="34" t="s">
        <v>1123</v>
      </c>
      <c r="I455" s="34"/>
      <c r="J455" s="34" t="s">
        <v>1109</v>
      </c>
      <c r="K455" s="34">
        <v>4200</v>
      </c>
      <c r="L455" s="34">
        <v>1100</v>
      </c>
      <c r="M455" s="34">
        <v>2500</v>
      </c>
      <c r="N455" s="34"/>
      <c r="O455" s="39">
        <v>3000</v>
      </c>
      <c r="P455" s="34"/>
      <c r="Q455" s="34">
        <f t="shared" si="18"/>
        <v>10800</v>
      </c>
      <c r="R455" s="34">
        <f>Q455*2</f>
        <v>21600</v>
      </c>
      <c r="S455" s="34">
        <f t="shared" si="20"/>
        <v>32400</v>
      </c>
      <c r="T455" s="34">
        <v>1</v>
      </c>
      <c r="U455" s="34">
        <v>250</v>
      </c>
      <c r="V455" s="34">
        <v>250</v>
      </c>
      <c r="W455" s="34">
        <v>1</v>
      </c>
      <c r="X455" s="34">
        <v>1</v>
      </c>
      <c r="Y455" s="34"/>
      <c r="Z455" s="34"/>
      <c r="AA455" s="34"/>
      <c r="AB455" s="34"/>
      <c r="AC455" s="34"/>
      <c r="AD455" s="34">
        <v>1</v>
      </c>
      <c r="AE455" s="34"/>
      <c r="AF455" s="34">
        <v>1</v>
      </c>
      <c r="AG455" s="34" t="s">
        <v>86</v>
      </c>
      <c r="AH455" s="34">
        <v>125</v>
      </c>
    </row>
    <row r="456" spans="1:34" ht="140.25" x14ac:dyDescent="0.25">
      <c r="A456" s="34"/>
      <c r="B456" s="34">
        <v>442</v>
      </c>
      <c r="C456" s="34" t="s">
        <v>2198</v>
      </c>
      <c r="D456" s="34" t="s">
        <v>2199</v>
      </c>
      <c r="E456" s="34"/>
      <c r="F456" s="34"/>
      <c r="G456" s="34" t="s">
        <v>1088</v>
      </c>
      <c r="H456" s="34" t="s">
        <v>1108</v>
      </c>
      <c r="I456" s="34"/>
      <c r="J456" s="34" t="s">
        <v>1109</v>
      </c>
      <c r="K456" s="34">
        <v>4200</v>
      </c>
      <c r="L456" s="34">
        <v>1100</v>
      </c>
      <c r="M456" s="34">
        <v>7500</v>
      </c>
      <c r="N456" s="34"/>
      <c r="O456" s="39">
        <v>3000</v>
      </c>
      <c r="P456" s="34"/>
      <c r="Q456" s="34">
        <f t="shared" si="18"/>
        <v>15800</v>
      </c>
      <c r="R456" s="34">
        <f t="shared" ref="R456:R457" si="21">Q456*2</f>
        <v>31600</v>
      </c>
      <c r="S456" s="34">
        <f t="shared" si="20"/>
        <v>47400</v>
      </c>
      <c r="T456" s="34">
        <v>1</v>
      </c>
      <c r="U456" s="34">
        <v>250</v>
      </c>
      <c r="V456" s="34">
        <v>250</v>
      </c>
      <c r="W456" s="34">
        <v>1</v>
      </c>
      <c r="X456" s="34">
        <v>1</v>
      </c>
      <c r="Y456" s="34"/>
      <c r="Z456" s="34"/>
      <c r="AA456" s="34"/>
      <c r="AB456" s="34"/>
      <c r="AC456" s="34"/>
      <c r="AD456" s="34">
        <v>3</v>
      </c>
      <c r="AE456" s="34"/>
      <c r="AF456" s="34">
        <v>1</v>
      </c>
      <c r="AG456" s="34" t="s">
        <v>86</v>
      </c>
      <c r="AH456" s="34">
        <v>125</v>
      </c>
    </row>
    <row r="457" spans="1:34" ht="204" x14ac:dyDescent="0.25">
      <c r="A457" s="34"/>
      <c r="B457" s="34">
        <v>443</v>
      </c>
      <c r="C457" s="34" t="s">
        <v>2200</v>
      </c>
      <c r="D457" s="34" t="s">
        <v>2201</v>
      </c>
      <c r="E457" s="34"/>
      <c r="F457" s="34"/>
      <c r="G457" s="34" t="s">
        <v>1084</v>
      </c>
      <c r="H457" s="34" t="s">
        <v>1123</v>
      </c>
      <c r="I457" s="34"/>
      <c r="J457" s="34" t="s">
        <v>1109</v>
      </c>
      <c r="K457" s="34">
        <v>4200</v>
      </c>
      <c r="L457" s="34">
        <v>1100</v>
      </c>
      <c r="M457" s="34">
        <v>5000</v>
      </c>
      <c r="N457" s="34"/>
      <c r="O457" s="39">
        <v>3000</v>
      </c>
      <c r="P457" s="34"/>
      <c r="Q457" s="34">
        <f t="shared" si="18"/>
        <v>13300</v>
      </c>
      <c r="R457" s="34">
        <f t="shared" si="21"/>
        <v>26600</v>
      </c>
      <c r="S457" s="34">
        <f t="shared" si="20"/>
        <v>39900</v>
      </c>
      <c r="T457" s="34">
        <v>1</v>
      </c>
      <c r="U457" s="34">
        <v>500</v>
      </c>
      <c r="V457" s="34">
        <v>500</v>
      </c>
      <c r="W457" s="34">
        <v>1</v>
      </c>
      <c r="X457" s="34">
        <v>1</v>
      </c>
      <c r="Y457" s="34"/>
      <c r="Z457" s="34"/>
      <c r="AA457" s="34"/>
      <c r="AB457" s="34"/>
      <c r="AC457" s="34"/>
      <c r="AD457" s="34">
        <v>2</v>
      </c>
      <c r="AE457" s="34"/>
      <c r="AF457" s="34">
        <v>1</v>
      </c>
      <c r="AG457" s="34" t="s">
        <v>27</v>
      </c>
      <c r="AH457" s="34">
        <v>500</v>
      </c>
    </row>
    <row r="458" spans="1:34" ht="204" x14ac:dyDescent="0.25">
      <c r="A458" s="34"/>
      <c r="B458" s="34">
        <v>444</v>
      </c>
      <c r="C458" s="34" t="s">
        <v>2202</v>
      </c>
      <c r="D458" s="34" t="s">
        <v>2203</v>
      </c>
      <c r="E458" s="34"/>
      <c r="F458" s="34"/>
      <c r="G458" s="34" t="s">
        <v>1084</v>
      </c>
      <c r="H458" s="34" t="s">
        <v>1108</v>
      </c>
      <c r="I458" s="34"/>
      <c r="J458" s="34" t="s">
        <v>1109</v>
      </c>
      <c r="K458" s="34">
        <v>4200</v>
      </c>
      <c r="L458" s="34">
        <v>1100</v>
      </c>
      <c r="M458" s="34">
        <v>5000</v>
      </c>
      <c r="N458" s="34"/>
      <c r="O458" s="39">
        <v>3000</v>
      </c>
      <c r="P458" s="34"/>
      <c r="Q458" s="34">
        <f t="shared" si="18"/>
        <v>13300</v>
      </c>
      <c r="R458" s="34">
        <f>Q458*2</f>
        <v>26600</v>
      </c>
      <c r="S458" s="34">
        <f t="shared" si="20"/>
        <v>39900</v>
      </c>
      <c r="T458" s="34">
        <v>1</v>
      </c>
      <c r="U458" s="34">
        <v>250</v>
      </c>
      <c r="V458" s="34">
        <v>250</v>
      </c>
      <c r="W458" s="34">
        <v>1</v>
      </c>
      <c r="X458" s="34">
        <v>1</v>
      </c>
      <c r="Y458" s="34"/>
      <c r="Z458" s="34"/>
      <c r="AA458" s="34"/>
      <c r="AB458" s="34"/>
      <c r="AC458" s="34"/>
      <c r="AD458" s="34">
        <v>2</v>
      </c>
      <c r="AE458" s="34"/>
      <c r="AF458" s="34">
        <v>1</v>
      </c>
      <c r="AG458" s="34" t="s">
        <v>35</v>
      </c>
      <c r="AH458" s="34">
        <v>250</v>
      </c>
    </row>
    <row r="459" spans="1:34" ht="153" x14ac:dyDescent="0.25">
      <c r="A459" s="34"/>
      <c r="B459" s="34">
        <v>445</v>
      </c>
      <c r="C459" s="34" t="s">
        <v>2204</v>
      </c>
      <c r="D459" s="34" t="s">
        <v>2205</v>
      </c>
      <c r="E459" s="34"/>
      <c r="F459" s="34"/>
      <c r="G459" s="34" t="s">
        <v>1084</v>
      </c>
      <c r="H459" s="34" t="s">
        <v>1108</v>
      </c>
      <c r="I459" s="34"/>
      <c r="J459" s="34" t="s">
        <v>1109</v>
      </c>
      <c r="K459" s="34">
        <v>4200</v>
      </c>
      <c r="L459" s="34">
        <v>3300</v>
      </c>
      <c r="M459" s="34">
        <v>2500</v>
      </c>
      <c r="N459" s="34"/>
      <c r="O459" s="39">
        <v>3000</v>
      </c>
      <c r="P459" s="34"/>
      <c r="Q459" s="34">
        <f t="shared" si="18"/>
        <v>13000</v>
      </c>
      <c r="R459" s="34">
        <f>Q459*2</f>
        <v>26000</v>
      </c>
      <c r="S459" s="34">
        <f t="shared" si="20"/>
        <v>39000</v>
      </c>
      <c r="T459" s="34">
        <v>1</v>
      </c>
      <c r="U459" s="34">
        <v>500</v>
      </c>
      <c r="V459" s="34">
        <v>500</v>
      </c>
      <c r="W459" s="34">
        <v>1</v>
      </c>
      <c r="X459" s="34">
        <v>1</v>
      </c>
      <c r="Y459" s="34"/>
      <c r="Z459" s="34"/>
      <c r="AA459" s="34"/>
      <c r="AB459" s="34"/>
      <c r="AC459" s="34"/>
      <c r="AD459" s="34">
        <v>1</v>
      </c>
      <c r="AE459" s="34"/>
      <c r="AF459" s="34">
        <v>3</v>
      </c>
      <c r="AG459" s="34" t="s">
        <v>2206</v>
      </c>
      <c r="AH459" s="34">
        <f>160+125+250</f>
        <v>535</v>
      </c>
    </row>
    <row r="460" spans="1:34" ht="204.75" x14ac:dyDescent="0.25">
      <c r="A460" s="34"/>
      <c r="B460" s="34">
        <v>446</v>
      </c>
      <c r="C460" s="61" t="s">
        <v>2207</v>
      </c>
      <c r="D460" s="34" t="s">
        <v>2208</v>
      </c>
      <c r="E460" s="34"/>
      <c r="F460" s="34"/>
      <c r="G460" s="34" t="s">
        <v>1084</v>
      </c>
      <c r="H460" s="34" t="s">
        <v>1108</v>
      </c>
      <c r="I460" s="34"/>
      <c r="J460" s="34" t="s">
        <v>1109</v>
      </c>
      <c r="K460" s="34">
        <v>4200</v>
      </c>
      <c r="L460" s="34">
        <v>1800</v>
      </c>
      <c r="M460" s="34">
        <v>5000</v>
      </c>
      <c r="N460" s="34"/>
      <c r="O460" s="39">
        <v>3000</v>
      </c>
      <c r="P460" s="34"/>
      <c r="Q460" s="34">
        <f t="shared" si="18"/>
        <v>14000</v>
      </c>
      <c r="R460" s="34">
        <f>Q460*2</f>
        <v>28000</v>
      </c>
      <c r="S460" s="34">
        <f t="shared" si="20"/>
        <v>42000</v>
      </c>
      <c r="T460" s="34">
        <v>1</v>
      </c>
      <c r="U460" s="34">
        <v>500</v>
      </c>
      <c r="V460" s="34">
        <v>500</v>
      </c>
      <c r="W460" s="34">
        <v>1</v>
      </c>
      <c r="X460" s="34">
        <v>1</v>
      </c>
      <c r="Y460" s="34"/>
      <c r="Z460" s="34"/>
      <c r="AA460" s="34"/>
      <c r="AB460" s="34"/>
      <c r="AC460" s="34"/>
      <c r="AD460" s="34">
        <v>2</v>
      </c>
      <c r="AE460" s="34"/>
      <c r="AF460" s="34">
        <v>2</v>
      </c>
      <c r="AG460" s="34" t="s">
        <v>2209</v>
      </c>
      <c r="AH460" s="34">
        <v>282.5</v>
      </c>
    </row>
    <row r="461" spans="1:34" ht="178.5" x14ac:dyDescent="0.25">
      <c r="A461" s="34"/>
      <c r="B461" s="34">
        <v>447</v>
      </c>
      <c r="C461" s="34" t="s">
        <v>2210</v>
      </c>
      <c r="D461" s="34" t="s">
        <v>2211</v>
      </c>
      <c r="E461" s="34"/>
      <c r="F461" s="34"/>
      <c r="G461" s="34" t="s">
        <v>1084</v>
      </c>
      <c r="H461" s="34" t="s">
        <v>1108</v>
      </c>
      <c r="I461" s="34"/>
      <c r="J461" s="34" t="s">
        <v>1109</v>
      </c>
      <c r="K461" s="34">
        <v>4200</v>
      </c>
      <c r="L461" s="34">
        <v>1100</v>
      </c>
      <c r="M461" s="34">
        <v>2500</v>
      </c>
      <c r="N461" s="34"/>
      <c r="O461" s="39">
        <v>3000</v>
      </c>
      <c r="P461" s="34"/>
      <c r="Q461" s="34">
        <f t="shared" si="18"/>
        <v>10800</v>
      </c>
      <c r="R461" s="34">
        <f t="shared" ref="R461:R463" si="22">Q461*2</f>
        <v>21600</v>
      </c>
      <c r="S461" s="34">
        <f t="shared" si="20"/>
        <v>32400</v>
      </c>
      <c r="T461" s="34">
        <v>1</v>
      </c>
      <c r="U461" s="34">
        <v>250</v>
      </c>
      <c r="V461" s="34">
        <v>250</v>
      </c>
      <c r="W461" s="34">
        <v>1</v>
      </c>
      <c r="X461" s="34">
        <v>1</v>
      </c>
      <c r="Y461" s="34"/>
      <c r="Z461" s="34"/>
      <c r="AA461" s="34"/>
      <c r="AB461" s="34"/>
      <c r="AC461" s="34"/>
      <c r="AD461" s="34">
        <v>1</v>
      </c>
      <c r="AE461" s="34"/>
      <c r="AF461" s="34">
        <v>1</v>
      </c>
      <c r="AG461" s="34" t="s">
        <v>86</v>
      </c>
      <c r="AH461" s="34">
        <v>125</v>
      </c>
    </row>
    <row r="462" spans="1:34" ht="102" x14ac:dyDescent="0.25">
      <c r="A462" s="34"/>
      <c r="B462" s="34">
        <v>448</v>
      </c>
      <c r="C462" s="34" t="s">
        <v>2212</v>
      </c>
      <c r="D462" s="34" t="s">
        <v>2213</v>
      </c>
      <c r="E462" s="50"/>
      <c r="F462" s="34"/>
      <c r="G462" s="34" t="s">
        <v>1084</v>
      </c>
      <c r="H462" s="34" t="s">
        <v>1108</v>
      </c>
      <c r="I462" s="34"/>
      <c r="J462" s="34" t="s">
        <v>1109</v>
      </c>
      <c r="K462" s="34">
        <v>4200</v>
      </c>
      <c r="L462" s="34">
        <v>700</v>
      </c>
      <c r="M462" s="34">
        <v>5000</v>
      </c>
      <c r="N462" s="34"/>
      <c r="O462" s="39">
        <v>3000</v>
      </c>
      <c r="P462" s="34"/>
      <c r="Q462" s="34">
        <f t="shared" si="18"/>
        <v>12900</v>
      </c>
      <c r="R462" s="34">
        <f t="shared" si="22"/>
        <v>25800</v>
      </c>
      <c r="S462" s="34">
        <f t="shared" si="20"/>
        <v>38700</v>
      </c>
      <c r="T462" s="34">
        <v>1</v>
      </c>
      <c r="U462" s="34">
        <v>500</v>
      </c>
      <c r="V462" s="34">
        <v>500</v>
      </c>
      <c r="W462" s="34">
        <v>1</v>
      </c>
      <c r="X462" s="34">
        <v>1</v>
      </c>
      <c r="Y462" s="34"/>
      <c r="Z462" s="34"/>
      <c r="AA462" s="34"/>
      <c r="AB462" s="34"/>
      <c r="AC462" s="34"/>
      <c r="AD462" s="34">
        <v>2</v>
      </c>
      <c r="AE462" s="34"/>
      <c r="AF462" s="34">
        <v>1</v>
      </c>
      <c r="AG462" s="34">
        <v>30</v>
      </c>
      <c r="AH462" s="34">
        <v>30</v>
      </c>
    </row>
    <row r="463" spans="1:34" ht="127.5" x14ac:dyDescent="0.25">
      <c r="A463" s="34"/>
      <c r="B463" s="34">
        <v>449</v>
      </c>
      <c r="C463" s="34" t="s">
        <v>2214</v>
      </c>
      <c r="D463" s="34" t="s">
        <v>2215</v>
      </c>
      <c r="E463" s="34"/>
      <c r="F463" s="34"/>
      <c r="G463" s="34" t="s">
        <v>1086</v>
      </c>
      <c r="H463" s="34" t="s">
        <v>1108</v>
      </c>
      <c r="I463" s="34"/>
      <c r="J463" s="34" t="s">
        <v>1113</v>
      </c>
      <c r="K463" s="34">
        <v>4200</v>
      </c>
      <c r="L463" s="34">
        <v>700</v>
      </c>
      <c r="M463" s="34">
        <v>2500</v>
      </c>
      <c r="N463" s="34"/>
      <c r="O463" s="39">
        <v>3000</v>
      </c>
      <c r="P463" s="34"/>
      <c r="Q463" s="34">
        <f t="shared" si="18"/>
        <v>10400</v>
      </c>
      <c r="R463" s="34">
        <f t="shared" si="22"/>
        <v>20800</v>
      </c>
      <c r="S463" s="34">
        <f t="shared" si="20"/>
        <v>31200</v>
      </c>
      <c r="T463" s="34">
        <v>1</v>
      </c>
      <c r="U463" s="34" t="s">
        <v>126</v>
      </c>
      <c r="V463" s="34">
        <v>160</v>
      </c>
      <c r="W463" s="34">
        <v>1</v>
      </c>
      <c r="X463" s="34">
        <v>1</v>
      </c>
      <c r="Y463" s="34"/>
      <c r="Z463" s="34"/>
      <c r="AA463" s="34"/>
      <c r="AB463" s="34"/>
      <c r="AC463" s="34"/>
      <c r="AD463" s="34">
        <v>1</v>
      </c>
      <c r="AE463" s="34"/>
      <c r="AF463" s="34">
        <v>1</v>
      </c>
      <c r="AG463" s="34" t="s">
        <v>143</v>
      </c>
      <c r="AH463" s="34">
        <v>100</v>
      </c>
    </row>
    <row r="464" spans="1:34" ht="204" x14ac:dyDescent="0.25">
      <c r="A464" s="34"/>
      <c r="B464" s="34">
        <v>450</v>
      </c>
      <c r="C464" s="34" t="s">
        <v>2216</v>
      </c>
      <c r="D464" s="34" t="s">
        <v>2217</v>
      </c>
      <c r="E464" s="36"/>
      <c r="F464" s="36"/>
      <c r="G464" s="36" t="s">
        <v>1090</v>
      </c>
      <c r="H464" s="36" t="s">
        <v>1108</v>
      </c>
      <c r="I464" s="36">
        <v>11</v>
      </c>
      <c r="J464" s="34"/>
      <c r="K464" s="36">
        <v>4200</v>
      </c>
      <c r="L464" s="36">
        <v>1100</v>
      </c>
      <c r="M464" s="36">
        <v>2500</v>
      </c>
      <c r="N464" s="36"/>
      <c r="O464" s="36">
        <v>700</v>
      </c>
      <c r="P464" s="39"/>
      <c r="Q464" s="34">
        <f t="shared" si="18"/>
        <v>8500</v>
      </c>
      <c r="R464" s="34">
        <f t="shared" si="19"/>
        <v>17000</v>
      </c>
      <c r="S464" s="34">
        <f t="shared" si="20"/>
        <v>25500</v>
      </c>
      <c r="T464" s="34">
        <v>1</v>
      </c>
      <c r="U464" s="34">
        <v>315</v>
      </c>
      <c r="V464" s="34">
        <v>315</v>
      </c>
      <c r="W464" s="34">
        <v>1</v>
      </c>
      <c r="X464" s="34">
        <v>1</v>
      </c>
      <c r="Y464" s="34"/>
      <c r="Z464" s="34"/>
      <c r="AA464" s="34"/>
      <c r="AB464" s="34"/>
      <c r="AC464" s="34"/>
      <c r="AD464" s="34">
        <v>1</v>
      </c>
      <c r="AE464" s="34"/>
      <c r="AF464" s="34">
        <v>1</v>
      </c>
      <c r="AG464" s="34">
        <v>125</v>
      </c>
      <c r="AH464" s="34">
        <v>125</v>
      </c>
    </row>
    <row r="465" spans="1:34" ht="242.25" x14ac:dyDescent="0.25">
      <c r="A465" s="34"/>
      <c r="B465" s="34">
        <v>451</v>
      </c>
      <c r="C465" s="34" t="s">
        <v>2218</v>
      </c>
      <c r="D465" s="36"/>
      <c r="E465" s="36"/>
      <c r="F465" s="36"/>
      <c r="G465" s="36"/>
      <c r="H465" s="36" t="s">
        <v>1108</v>
      </c>
      <c r="I465" s="34" t="s">
        <v>2190</v>
      </c>
      <c r="J465" s="34"/>
      <c r="K465" s="34"/>
      <c r="L465" s="34"/>
      <c r="M465" s="34"/>
      <c r="N465" s="34"/>
      <c r="O465" s="34"/>
      <c r="P465" s="34"/>
      <c r="Q465" s="34">
        <f t="shared" si="18"/>
        <v>0</v>
      </c>
      <c r="R465" s="34">
        <f t="shared" si="19"/>
        <v>0</v>
      </c>
      <c r="S465" s="34">
        <f t="shared" si="20"/>
        <v>0</v>
      </c>
      <c r="T465" s="34">
        <v>1</v>
      </c>
      <c r="U465" s="34">
        <v>250</v>
      </c>
      <c r="V465" s="34">
        <v>250</v>
      </c>
      <c r="W465" s="34">
        <v>1</v>
      </c>
      <c r="X465" s="34">
        <v>1</v>
      </c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</row>
    <row r="466" spans="1:34" ht="255" x14ac:dyDescent="0.25">
      <c r="A466" s="34"/>
      <c r="B466" s="34">
        <v>452</v>
      </c>
      <c r="C466" s="34" t="s">
        <v>2219</v>
      </c>
      <c r="D466" s="34"/>
      <c r="E466" s="34"/>
      <c r="F466" s="34"/>
      <c r="G466" s="34"/>
      <c r="H466" s="34" t="s">
        <v>1108</v>
      </c>
      <c r="I466" s="34" t="s">
        <v>2190</v>
      </c>
      <c r="J466" s="34"/>
      <c r="K466" s="34"/>
      <c r="L466" s="34"/>
      <c r="M466" s="34"/>
      <c r="N466" s="34"/>
      <c r="O466" s="34"/>
      <c r="P466" s="34"/>
      <c r="Q466" s="34">
        <f t="shared" si="18"/>
        <v>0</v>
      </c>
      <c r="R466" s="34">
        <f t="shared" si="19"/>
        <v>0</v>
      </c>
      <c r="S466" s="34">
        <f t="shared" si="20"/>
        <v>0</v>
      </c>
      <c r="T466" s="34">
        <v>1</v>
      </c>
      <c r="U466" s="34">
        <v>100</v>
      </c>
      <c r="V466" s="34">
        <v>100</v>
      </c>
      <c r="W466" s="34">
        <v>1</v>
      </c>
      <c r="X466" s="34">
        <v>1</v>
      </c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</row>
    <row r="467" spans="1:34" ht="409.5" x14ac:dyDescent="0.25">
      <c r="A467" s="34"/>
      <c r="B467" s="34">
        <v>453</v>
      </c>
      <c r="C467" s="34" t="s">
        <v>2220</v>
      </c>
      <c r="D467" s="34"/>
      <c r="E467" s="34"/>
      <c r="F467" s="34"/>
      <c r="G467" s="34"/>
      <c r="H467" s="34" t="s">
        <v>1108</v>
      </c>
      <c r="I467" s="34" t="s">
        <v>2190</v>
      </c>
      <c r="J467" s="34"/>
      <c r="K467" s="34"/>
      <c r="L467" s="34"/>
      <c r="M467" s="34"/>
      <c r="N467" s="34"/>
      <c r="O467" s="34"/>
      <c r="P467" s="34"/>
      <c r="Q467" s="34">
        <f t="shared" si="18"/>
        <v>0</v>
      </c>
      <c r="R467" s="34">
        <f t="shared" si="19"/>
        <v>0</v>
      </c>
      <c r="S467" s="34">
        <f t="shared" si="20"/>
        <v>0</v>
      </c>
      <c r="T467" s="34">
        <v>1</v>
      </c>
      <c r="U467" s="34">
        <v>250</v>
      </c>
      <c r="V467" s="34">
        <v>250</v>
      </c>
      <c r="W467" s="34">
        <v>1</v>
      </c>
      <c r="X467" s="34">
        <v>1</v>
      </c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</row>
    <row r="468" spans="1:34" ht="216.75" x14ac:dyDescent="0.25">
      <c r="A468" s="34"/>
      <c r="B468" s="34">
        <v>454</v>
      </c>
      <c r="C468" s="48" t="s">
        <v>2221</v>
      </c>
      <c r="D468" s="34"/>
      <c r="E468" s="34"/>
      <c r="F468" s="34"/>
      <c r="G468" s="34"/>
      <c r="H468" s="34" t="s">
        <v>1108</v>
      </c>
      <c r="I468" s="34" t="s">
        <v>2222</v>
      </c>
      <c r="J468" s="34"/>
      <c r="K468" s="34"/>
      <c r="L468" s="34"/>
      <c r="M468" s="34"/>
      <c r="N468" s="34"/>
      <c r="O468" s="34"/>
      <c r="P468" s="34"/>
      <c r="Q468" s="34">
        <f t="shared" si="18"/>
        <v>0</v>
      </c>
      <c r="R468" s="34">
        <f t="shared" si="19"/>
        <v>0</v>
      </c>
      <c r="S468" s="34">
        <f t="shared" si="20"/>
        <v>0</v>
      </c>
      <c r="T468" s="34">
        <v>1</v>
      </c>
      <c r="U468" s="34">
        <v>160</v>
      </c>
      <c r="V468" s="34">
        <v>160</v>
      </c>
      <c r="W468" s="34">
        <v>1</v>
      </c>
      <c r="X468" s="34">
        <v>1</v>
      </c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</row>
    <row r="469" spans="1:34" ht="216.75" x14ac:dyDescent="0.25">
      <c r="A469" s="34"/>
      <c r="B469" s="34">
        <v>455</v>
      </c>
      <c r="C469" s="59" t="s">
        <v>2223</v>
      </c>
      <c r="D469" s="34"/>
      <c r="E469" s="34"/>
      <c r="F469" s="34"/>
      <c r="G469" s="34"/>
      <c r="H469" s="34" t="s">
        <v>1108</v>
      </c>
      <c r="I469" s="34" t="s">
        <v>2222</v>
      </c>
      <c r="J469" s="34"/>
      <c r="K469" s="34"/>
      <c r="L469" s="34"/>
      <c r="M469" s="34"/>
      <c r="N469" s="34"/>
      <c r="O469" s="34"/>
      <c r="P469" s="34"/>
      <c r="Q469" s="34">
        <f t="shared" si="18"/>
        <v>0</v>
      </c>
      <c r="R469" s="34">
        <f t="shared" si="19"/>
        <v>0</v>
      </c>
      <c r="S469" s="34">
        <f t="shared" si="20"/>
        <v>0</v>
      </c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>
        <v>1</v>
      </c>
      <c r="AG469" s="34">
        <v>82.5</v>
      </c>
      <c r="AH469" s="34">
        <v>82.5</v>
      </c>
    </row>
    <row r="470" spans="1:34" ht="267.75" x14ac:dyDescent="0.25">
      <c r="A470" s="34"/>
      <c r="B470" s="34">
        <v>456</v>
      </c>
      <c r="C470" s="58" t="s">
        <v>2224</v>
      </c>
      <c r="D470" s="34"/>
      <c r="E470" s="34"/>
      <c r="F470" s="34"/>
      <c r="G470" s="34"/>
      <c r="H470" s="34" t="s">
        <v>1108</v>
      </c>
      <c r="I470" s="34" t="s">
        <v>2222</v>
      </c>
      <c r="J470" s="34"/>
      <c r="K470" s="34"/>
      <c r="L470" s="34"/>
      <c r="M470" s="34"/>
      <c r="N470" s="34"/>
      <c r="O470" s="34"/>
      <c r="P470" s="34"/>
      <c r="Q470" s="34">
        <f t="shared" si="18"/>
        <v>0</v>
      </c>
      <c r="R470" s="34">
        <f t="shared" si="19"/>
        <v>0</v>
      </c>
      <c r="S470" s="34">
        <f t="shared" si="20"/>
        <v>0</v>
      </c>
      <c r="T470" s="34">
        <v>1</v>
      </c>
      <c r="U470" s="34">
        <v>315</v>
      </c>
      <c r="V470" s="34">
        <v>315</v>
      </c>
      <c r="W470" s="34">
        <v>1</v>
      </c>
      <c r="X470" s="34">
        <v>1</v>
      </c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</row>
    <row r="471" spans="1:34" ht="165.75" x14ac:dyDescent="0.25">
      <c r="A471" s="34"/>
      <c r="B471" s="34">
        <v>457</v>
      </c>
      <c r="C471" s="34" t="s">
        <v>2225</v>
      </c>
      <c r="D471" s="34"/>
      <c r="E471" s="34"/>
      <c r="F471" s="34"/>
      <c r="G471" s="34"/>
      <c r="H471" s="34" t="s">
        <v>1108</v>
      </c>
      <c r="I471" s="34" t="s">
        <v>2222</v>
      </c>
      <c r="J471" s="34"/>
      <c r="K471" s="34"/>
      <c r="L471" s="34"/>
      <c r="M471" s="34"/>
      <c r="N471" s="34"/>
      <c r="O471" s="34"/>
      <c r="P471" s="34"/>
      <c r="Q471" s="34">
        <f t="shared" si="18"/>
        <v>0</v>
      </c>
      <c r="R471" s="34">
        <f t="shared" si="19"/>
        <v>0</v>
      </c>
      <c r="S471" s="34">
        <f t="shared" si="20"/>
        <v>0</v>
      </c>
      <c r="T471" s="34">
        <v>1</v>
      </c>
      <c r="U471" s="34">
        <v>250</v>
      </c>
      <c r="V471" s="34">
        <v>250</v>
      </c>
      <c r="W471" s="34">
        <v>1</v>
      </c>
      <c r="X471" s="34">
        <v>1</v>
      </c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</row>
    <row r="472" spans="1:34" ht="165.75" x14ac:dyDescent="0.25">
      <c r="A472" s="34"/>
      <c r="B472" s="62">
        <v>458</v>
      </c>
      <c r="C472" s="34" t="s">
        <v>2225</v>
      </c>
      <c r="D472" s="34"/>
      <c r="E472" s="34"/>
      <c r="F472" s="34"/>
      <c r="G472" s="34"/>
      <c r="H472" s="34" t="s">
        <v>1108</v>
      </c>
      <c r="I472" s="34" t="s">
        <v>2222</v>
      </c>
      <c r="J472" s="34"/>
      <c r="K472" s="34"/>
      <c r="L472" s="34"/>
      <c r="M472" s="34"/>
      <c r="N472" s="34"/>
      <c r="O472" s="34"/>
      <c r="P472" s="34"/>
      <c r="Q472" s="34">
        <f t="shared" ref="Q472:Q536" si="23">K472+L472+M472+O472+P472</f>
        <v>0</v>
      </c>
      <c r="R472" s="34">
        <f t="shared" si="19"/>
        <v>0</v>
      </c>
      <c r="S472" s="34">
        <f t="shared" si="20"/>
        <v>0</v>
      </c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>
        <v>1</v>
      </c>
      <c r="AG472" s="34">
        <v>250</v>
      </c>
      <c r="AH472" s="34">
        <v>250</v>
      </c>
    </row>
    <row r="473" spans="1:34" ht="229.5" x14ac:dyDescent="0.25">
      <c r="A473" s="34"/>
      <c r="B473" s="34">
        <v>459</v>
      </c>
      <c r="C473" s="34" t="s">
        <v>2226</v>
      </c>
      <c r="D473" s="34"/>
      <c r="E473" s="34"/>
      <c r="F473" s="34"/>
      <c r="G473" s="34"/>
      <c r="H473" s="34" t="s">
        <v>1123</v>
      </c>
      <c r="I473" s="34" t="s">
        <v>2222</v>
      </c>
      <c r="J473" s="34"/>
      <c r="K473" s="34"/>
      <c r="L473" s="34"/>
      <c r="M473" s="34"/>
      <c r="N473" s="34"/>
      <c r="O473" s="34"/>
      <c r="P473" s="34"/>
      <c r="Q473" s="34">
        <f t="shared" si="23"/>
        <v>0</v>
      </c>
      <c r="R473" s="34">
        <f t="shared" si="19"/>
        <v>0</v>
      </c>
      <c r="S473" s="34">
        <f t="shared" si="20"/>
        <v>0</v>
      </c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>
        <v>2</v>
      </c>
      <c r="AG473" s="34" t="s">
        <v>2227</v>
      </c>
      <c r="AH473" s="34">
        <v>325</v>
      </c>
    </row>
    <row r="474" spans="1:34" ht="178.5" x14ac:dyDescent="0.25">
      <c r="A474" s="34"/>
      <c r="B474" s="34">
        <v>460</v>
      </c>
      <c r="C474" s="34" t="s">
        <v>2228</v>
      </c>
      <c r="D474" s="34"/>
      <c r="E474" s="34"/>
      <c r="F474" s="34"/>
      <c r="G474" s="34"/>
      <c r="H474" s="34" t="s">
        <v>1108</v>
      </c>
      <c r="I474" s="34" t="s">
        <v>2222</v>
      </c>
      <c r="J474" s="34"/>
      <c r="K474" s="34"/>
      <c r="L474" s="34"/>
      <c r="M474" s="34"/>
      <c r="N474" s="34"/>
      <c r="O474" s="34"/>
      <c r="P474" s="34"/>
      <c r="Q474" s="34">
        <f t="shared" si="23"/>
        <v>0</v>
      </c>
      <c r="R474" s="34">
        <f t="shared" ref="R474:R538" si="24">Q474*2</f>
        <v>0</v>
      </c>
      <c r="S474" s="34">
        <f t="shared" ref="S474:S538" si="25">Q474*3</f>
        <v>0</v>
      </c>
      <c r="T474" s="34">
        <v>1</v>
      </c>
      <c r="U474" s="34">
        <v>250</v>
      </c>
      <c r="V474" s="34">
        <v>250</v>
      </c>
      <c r="W474" s="34">
        <v>1</v>
      </c>
      <c r="X474" s="34">
        <v>1</v>
      </c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</row>
    <row r="475" spans="1:34" ht="165.75" x14ac:dyDescent="0.25">
      <c r="A475" s="34"/>
      <c r="B475" s="47">
        <v>461</v>
      </c>
      <c r="C475" s="34" t="s">
        <v>2229</v>
      </c>
      <c r="D475" s="34"/>
      <c r="E475" s="34"/>
      <c r="F475" s="34"/>
      <c r="G475" s="34"/>
      <c r="H475" s="34" t="s">
        <v>1108</v>
      </c>
      <c r="I475" s="34" t="s">
        <v>2222</v>
      </c>
      <c r="J475" s="34"/>
      <c r="K475" s="34"/>
      <c r="L475" s="34"/>
      <c r="M475" s="34"/>
      <c r="N475" s="34"/>
      <c r="O475" s="34"/>
      <c r="P475" s="34"/>
      <c r="Q475" s="34">
        <f t="shared" si="23"/>
        <v>0</v>
      </c>
      <c r="R475" s="34">
        <f t="shared" si="24"/>
        <v>0</v>
      </c>
      <c r="S475" s="34">
        <f t="shared" si="25"/>
        <v>0</v>
      </c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>
        <v>1</v>
      </c>
      <c r="AG475" s="34">
        <v>250</v>
      </c>
      <c r="AH475" s="34">
        <v>250</v>
      </c>
    </row>
    <row r="476" spans="1:34" ht="178.5" x14ac:dyDescent="0.25">
      <c r="A476" s="34"/>
      <c r="B476" s="34">
        <v>462</v>
      </c>
      <c r="C476" s="34" t="s">
        <v>2230</v>
      </c>
      <c r="D476" s="34"/>
      <c r="E476" s="34"/>
      <c r="F476" s="34"/>
      <c r="G476" s="34"/>
      <c r="H476" s="34" t="s">
        <v>1108</v>
      </c>
      <c r="I476" s="34" t="s">
        <v>2222</v>
      </c>
      <c r="J476" s="34"/>
      <c r="K476" s="34"/>
      <c r="L476" s="34"/>
      <c r="M476" s="34"/>
      <c r="N476" s="34"/>
      <c r="O476" s="34"/>
      <c r="P476" s="34"/>
      <c r="Q476" s="34">
        <f t="shared" si="23"/>
        <v>0</v>
      </c>
      <c r="R476" s="34">
        <f t="shared" si="24"/>
        <v>0</v>
      </c>
      <c r="S476" s="34">
        <f t="shared" si="25"/>
        <v>0</v>
      </c>
      <c r="T476" s="34">
        <v>1</v>
      </c>
      <c r="U476" s="34">
        <v>250</v>
      </c>
      <c r="V476" s="34">
        <v>250</v>
      </c>
      <c r="W476" s="34">
        <v>1</v>
      </c>
      <c r="X476" s="34">
        <v>1</v>
      </c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</row>
    <row r="477" spans="1:34" ht="331.5" x14ac:dyDescent="0.25">
      <c r="A477" s="34"/>
      <c r="B477" s="34">
        <v>463</v>
      </c>
      <c r="C477" s="34" t="s">
        <v>2231</v>
      </c>
      <c r="D477" s="34"/>
      <c r="E477" s="34"/>
      <c r="F477" s="34"/>
      <c r="G477" s="34"/>
      <c r="H477" s="34" t="s">
        <v>1108</v>
      </c>
      <c r="I477" s="34" t="s">
        <v>2222</v>
      </c>
      <c r="J477" s="34"/>
      <c r="K477" s="34"/>
      <c r="L477" s="34"/>
      <c r="M477" s="34"/>
      <c r="N477" s="34"/>
      <c r="O477" s="34"/>
      <c r="P477" s="34"/>
      <c r="Q477" s="34">
        <f t="shared" si="23"/>
        <v>0</v>
      </c>
      <c r="R477" s="34">
        <f t="shared" si="24"/>
        <v>0</v>
      </c>
      <c r="S477" s="34">
        <f t="shared" si="25"/>
        <v>0</v>
      </c>
      <c r="T477" s="34">
        <v>1</v>
      </c>
      <c r="U477" s="34">
        <v>250</v>
      </c>
      <c r="V477" s="34">
        <v>250</v>
      </c>
      <c r="W477" s="34">
        <v>1</v>
      </c>
      <c r="X477" s="34">
        <v>1</v>
      </c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</row>
    <row r="478" spans="1:34" ht="191.25" x14ac:dyDescent="0.25">
      <c r="A478" s="34"/>
      <c r="B478" s="34">
        <v>464</v>
      </c>
      <c r="C478" s="34" t="s">
        <v>2232</v>
      </c>
      <c r="D478" s="34"/>
      <c r="E478" s="34"/>
      <c r="F478" s="34"/>
      <c r="G478" s="34"/>
      <c r="H478" s="34" t="s">
        <v>1108</v>
      </c>
      <c r="I478" s="34" t="s">
        <v>2222</v>
      </c>
      <c r="J478" s="34"/>
      <c r="K478" s="34"/>
      <c r="L478" s="34"/>
      <c r="M478" s="34"/>
      <c r="N478" s="34"/>
      <c r="O478" s="34"/>
      <c r="P478" s="34"/>
      <c r="Q478" s="34">
        <f t="shared" si="23"/>
        <v>0</v>
      </c>
      <c r="R478" s="34">
        <f t="shared" si="24"/>
        <v>0</v>
      </c>
      <c r="S478" s="34">
        <f t="shared" si="25"/>
        <v>0</v>
      </c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>
        <v>1</v>
      </c>
      <c r="AG478" s="34">
        <v>45</v>
      </c>
      <c r="AH478" s="34">
        <v>45</v>
      </c>
    </row>
    <row r="479" spans="1:34" ht="242.25" x14ac:dyDescent="0.25">
      <c r="A479" s="34"/>
      <c r="B479" s="34">
        <v>465</v>
      </c>
      <c r="C479" s="34" t="s">
        <v>2233</v>
      </c>
      <c r="D479" s="34"/>
      <c r="E479" s="34"/>
      <c r="F479" s="34"/>
      <c r="G479" s="34"/>
      <c r="H479" s="34" t="s">
        <v>1108</v>
      </c>
      <c r="I479" s="34" t="s">
        <v>2222</v>
      </c>
      <c r="J479" s="34"/>
      <c r="K479" s="34"/>
      <c r="L479" s="34"/>
      <c r="M479" s="34"/>
      <c r="N479" s="34"/>
      <c r="O479" s="34"/>
      <c r="P479" s="34"/>
      <c r="Q479" s="34">
        <f t="shared" si="23"/>
        <v>0</v>
      </c>
      <c r="R479" s="34">
        <f t="shared" si="24"/>
        <v>0</v>
      </c>
      <c r="S479" s="34">
        <f t="shared" si="25"/>
        <v>0</v>
      </c>
      <c r="T479" s="34">
        <v>1</v>
      </c>
      <c r="U479" s="34">
        <v>250</v>
      </c>
      <c r="V479" s="34">
        <v>250</v>
      </c>
      <c r="W479" s="34">
        <v>1</v>
      </c>
      <c r="X479" s="34">
        <v>1</v>
      </c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</row>
    <row r="480" spans="1:34" ht="204" x14ac:dyDescent="0.25">
      <c r="A480" s="34"/>
      <c r="B480" s="34">
        <v>466</v>
      </c>
      <c r="C480" s="34" t="s">
        <v>2234</v>
      </c>
      <c r="D480" s="34"/>
      <c r="E480" s="34"/>
      <c r="F480" s="34"/>
      <c r="G480" s="34"/>
      <c r="H480" s="34" t="s">
        <v>1108</v>
      </c>
      <c r="I480" s="34" t="s">
        <v>2222</v>
      </c>
      <c r="J480" s="34"/>
      <c r="K480" s="34"/>
      <c r="L480" s="34"/>
      <c r="M480" s="34"/>
      <c r="N480" s="34"/>
      <c r="O480" s="34"/>
      <c r="P480" s="34"/>
      <c r="Q480" s="34">
        <f t="shared" si="23"/>
        <v>0</v>
      </c>
      <c r="R480" s="34">
        <f t="shared" si="24"/>
        <v>0</v>
      </c>
      <c r="S480" s="34">
        <f t="shared" si="25"/>
        <v>0</v>
      </c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>
        <v>1</v>
      </c>
      <c r="AG480" s="34">
        <v>125</v>
      </c>
      <c r="AH480" s="34">
        <v>125</v>
      </c>
    </row>
    <row r="481" spans="1:34" ht="165.75" x14ac:dyDescent="0.25">
      <c r="A481" s="34"/>
      <c r="B481" s="34">
        <v>467</v>
      </c>
      <c r="C481" s="34" t="s">
        <v>2235</v>
      </c>
      <c r="D481" s="34"/>
      <c r="E481" s="34"/>
      <c r="F481" s="34"/>
      <c r="G481" s="34"/>
      <c r="H481" s="34" t="s">
        <v>1108</v>
      </c>
      <c r="I481" s="34" t="s">
        <v>2222</v>
      </c>
      <c r="J481" s="34"/>
      <c r="K481" s="34"/>
      <c r="L481" s="34"/>
      <c r="M481" s="34"/>
      <c r="N481" s="34"/>
      <c r="O481" s="34"/>
      <c r="P481" s="34"/>
      <c r="Q481" s="34">
        <f t="shared" si="23"/>
        <v>0</v>
      </c>
      <c r="R481" s="34">
        <f t="shared" si="24"/>
        <v>0</v>
      </c>
      <c r="S481" s="34">
        <f t="shared" si="25"/>
        <v>0</v>
      </c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>
        <v>1</v>
      </c>
      <c r="AG481" s="34">
        <v>100</v>
      </c>
      <c r="AH481" s="34">
        <v>100</v>
      </c>
    </row>
    <row r="482" spans="1:34" ht="267.75" x14ac:dyDescent="0.25">
      <c r="A482" s="34"/>
      <c r="B482" s="34">
        <v>468</v>
      </c>
      <c r="C482" s="34" t="s">
        <v>2236</v>
      </c>
      <c r="D482" s="34"/>
      <c r="E482" s="34"/>
      <c r="F482" s="34"/>
      <c r="G482" s="34"/>
      <c r="H482" s="34" t="s">
        <v>1108</v>
      </c>
      <c r="I482" s="34" t="s">
        <v>2222</v>
      </c>
      <c r="J482" s="34"/>
      <c r="K482" s="34"/>
      <c r="L482" s="34"/>
      <c r="M482" s="34"/>
      <c r="N482" s="34"/>
      <c r="O482" s="34"/>
      <c r="P482" s="34"/>
      <c r="Q482" s="34">
        <f t="shared" si="23"/>
        <v>0</v>
      </c>
      <c r="R482" s="34">
        <f t="shared" si="24"/>
        <v>0</v>
      </c>
      <c r="S482" s="34">
        <f t="shared" si="25"/>
        <v>0</v>
      </c>
      <c r="T482" s="34">
        <v>1</v>
      </c>
      <c r="U482" s="34">
        <v>250</v>
      </c>
      <c r="V482" s="34">
        <v>250</v>
      </c>
      <c r="W482" s="34">
        <v>1</v>
      </c>
      <c r="X482" s="34">
        <v>1</v>
      </c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</row>
    <row r="483" spans="1:34" ht="267.75" x14ac:dyDescent="0.25">
      <c r="A483" s="34"/>
      <c r="B483" s="34">
        <v>469</v>
      </c>
      <c r="C483" s="34" t="s">
        <v>2237</v>
      </c>
      <c r="D483" s="34"/>
      <c r="E483" s="34"/>
      <c r="F483" s="34"/>
      <c r="G483" s="34"/>
      <c r="H483" s="34" t="s">
        <v>1108</v>
      </c>
      <c r="I483" s="34" t="s">
        <v>2222</v>
      </c>
      <c r="J483" s="34"/>
      <c r="K483" s="34"/>
      <c r="L483" s="34"/>
      <c r="M483" s="34"/>
      <c r="N483" s="34"/>
      <c r="O483" s="34"/>
      <c r="P483" s="34"/>
      <c r="Q483" s="34">
        <f t="shared" si="23"/>
        <v>0</v>
      </c>
      <c r="R483" s="34">
        <f t="shared" si="24"/>
        <v>0</v>
      </c>
      <c r="S483" s="34">
        <f t="shared" si="25"/>
        <v>0</v>
      </c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>
        <v>1</v>
      </c>
      <c r="AG483" s="34">
        <v>62.5</v>
      </c>
      <c r="AH483" s="34">
        <v>62.5</v>
      </c>
    </row>
    <row r="484" spans="1:34" ht="255" x14ac:dyDescent="0.25">
      <c r="A484" s="34"/>
      <c r="B484" s="34">
        <v>470</v>
      </c>
      <c r="C484" s="34" t="s">
        <v>2238</v>
      </c>
      <c r="D484" s="34"/>
      <c r="E484" s="34"/>
      <c r="F484" s="34"/>
      <c r="G484" s="34"/>
      <c r="H484" s="34" t="s">
        <v>1108</v>
      </c>
      <c r="I484" s="34" t="s">
        <v>2222</v>
      </c>
      <c r="J484" s="34"/>
      <c r="K484" s="34"/>
      <c r="L484" s="34"/>
      <c r="M484" s="34"/>
      <c r="N484" s="34"/>
      <c r="O484" s="34"/>
      <c r="P484" s="34"/>
      <c r="Q484" s="34">
        <f t="shared" si="23"/>
        <v>0</v>
      </c>
      <c r="R484" s="34">
        <f t="shared" si="24"/>
        <v>0</v>
      </c>
      <c r="S484" s="34">
        <f t="shared" si="25"/>
        <v>0</v>
      </c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>
        <v>1</v>
      </c>
      <c r="AG484" s="34">
        <v>125</v>
      </c>
      <c r="AH484" s="34">
        <v>125</v>
      </c>
    </row>
    <row r="485" spans="1:34" ht="204" x14ac:dyDescent="0.25">
      <c r="A485" s="34"/>
      <c r="B485" s="34">
        <v>471</v>
      </c>
      <c r="C485" s="34" t="s">
        <v>2239</v>
      </c>
      <c r="D485" s="34"/>
      <c r="E485" s="34"/>
      <c r="F485" s="34"/>
      <c r="G485" s="34"/>
      <c r="H485" s="34" t="s">
        <v>1108</v>
      </c>
      <c r="I485" s="34" t="s">
        <v>2222</v>
      </c>
      <c r="J485" s="34"/>
      <c r="K485" s="34"/>
      <c r="L485" s="34"/>
      <c r="M485" s="34"/>
      <c r="N485" s="34"/>
      <c r="O485" s="34"/>
      <c r="P485" s="34"/>
      <c r="Q485" s="34">
        <f t="shared" si="23"/>
        <v>0</v>
      </c>
      <c r="R485" s="34">
        <f t="shared" si="24"/>
        <v>0</v>
      </c>
      <c r="S485" s="34">
        <f t="shared" si="25"/>
        <v>0</v>
      </c>
      <c r="T485" s="34">
        <v>1</v>
      </c>
      <c r="U485" s="34">
        <v>630</v>
      </c>
      <c r="V485" s="34">
        <v>630</v>
      </c>
      <c r="W485" s="34">
        <v>1</v>
      </c>
      <c r="X485" s="34">
        <v>1</v>
      </c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</row>
    <row r="486" spans="1:34" ht="153" x14ac:dyDescent="0.25">
      <c r="A486" s="34"/>
      <c r="B486" s="34">
        <v>472</v>
      </c>
      <c r="C486" s="34" t="s">
        <v>2240</v>
      </c>
      <c r="D486" s="34"/>
      <c r="E486" s="34"/>
      <c r="F486" s="34"/>
      <c r="G486" s="34"/>
      <c r="H486" s="34" t="s">
        <v>1108</v>
      </c>
      <c r="I486" s="34" t="s">
        <v>2222</v>
      </c>
      <c r="J486" s="34"/>
      <c r="K486" s="34"/>
      <c r="L486" s="34"/>
      <c r="M486" s="34"/>
      <c r="N486" s="34"/>
      <c r="O486" s="34"/>
      <c r="P486" s="34"/>
      <c r="Q486" s="34">
        <f t="shared" si="23"/>
        <v>0</v>
      </c>
      <c r="R486" s="34">
        <f t="shared" si="24"/>
        <v>0</v>
      </c>
      <c r="S486" s="34">
        <f t="shared" si="25"/>
        <v>0</v>
      </c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>
        <v>1</v>
      </c>
      <c r="AG486" s="34">
        <v>125</v>
      </c>
      <c r="AH486" s="34">
        <v>125</v>
      </c>
    </row>
    <row r="487" spans="1:34" ht="204" x14ac:dyDescent="0.25">
      <c r="A487" s="34"/>
      <c r="B487" s="34">
        <v>473</v>
      </c>
      <c r="C487" s="34" t="s">
        <v>2241</v>
      </c>
      <c r="D487" s="34"/>
      <c r="E487" s="34"/>
      <c r="F487" s="34"/>
      <c r="G487" s="34"/>
      <c r="H487" s="34" t="s">
        <v>1108</v>
      </c>
      <c r="I487" s="34" t="s">
        <v>2222</v>
      </c>
      <c r="J487" s="34"/>
      <c r="K487" s="34"/>
      <c r="L487" s="34"/>
      <c r="M487" s="34"/>
      <c r="N487" s="34"/>
      <c r="O487" s="34"/>
      <c r="P487" s="34"/>
      <c r="Q487" s="34">
        <f t="shared" si="23"/>
        <v>0</v>
      </c>
      <c r="R487" s="34">
        <f t="shared" si="24"/>
        <v>0</v>
      </c>
      <c r="S487" s="34">
        <f t="shared" si="25"/>
        <v>0</v>
      </c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>
        <v>1</v>
      </c>
      <c r="AG487" s="34">
        <v>62.5</v>
      </c>
      <c r="AH487" s="34">
        <v>62.5</v>
      </c>
    </row>
    <row r="488" spans="1:34" ht="165.75" x14ac:dyDescent="0.25">
      <c r="A488" s="34"/>
      <c r="B488" s="34">
        <v>474</v>
      </c>
      <c r="C488" s="34" t="s">
        <v>2242</v>
      </c>
      <c r="D488" s="34"/>
      <c r="E488" s="34"/>
      <c r="F488" s="34"/>
      <c r="G488" s="34"/>
      <c r="H488" s="34" t="s">
        <v>1108</v>
      </c>
      <c r="I488" s="34" t="s">
        <v>2222</v>
      </c>
      <c r="J488" s="34"/>
      <c r="K488" s="34"/>
      <c r="L488" s="34"/>
      <c r="M488" s="34"/>
      <c r="N488" s="34"/>
      <c r="O488" s="34"/>
      <c r="P488" s="34"/>
      <c r="Q488" s="34">
        <f t="shared" si="23"/>
        <v>0</v>
      </c>
      <c r="R488" s="34">
        <f t="shared" si="24"/>
        <v>0</v>
      </c>
      <c r="S488" s="34">
        <f t="shared" si="25"/>
        <v>0</v>
      </c>
      <c r="T488" s="34">
        <v>1</v>
      </c>
      <c r="U488" s="34">
        <v>250</v>
      </c>
      <c r="V488" s="34">
        <v>250</v>
      </c>
      <c r="W488" s="34">
        <v>1</v>
      </c>
      <c r="X488" s="34">
        <v>1</v>
      </c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</row>
    <row r="489" spans="1:34" ht="204" x14ac:dyDescent="0.25">
      <c r="A489" s="34"/>
      <c r="B489" s="34">
        <v>475</v>
      </c>
      <c r="C489" s="48" t="s">
        <v>2243</v>
      </c>
      <c r="D489" s="34"/>
      <c r="E489" s="34"/>
      <c r="F489" s="34"/>
      <c r="G489" s="34"/>
      <c r="H489" s="34" t="s">
        <v>1108</v>
      </c>
      <c r="I489" s="34" t="s">
        <v>2244</v>
      </c>
      <c r="J489" s="34"/>
      <c r="K489" s="34"/>
      <c r="L489" s="34"/>
      <c r="M489" s="34"/>
      <c r="N489" s="34"/>
      <c r="O489" s="34"/>
      <c r="P489" s="34"/>
      <c r="Q489" s="34">
        <f t="shared" si="23"/>
        <v>0</v>
      </c>
      <c r="R489" s="34">
        <f t="shared" si="24"/>
        <v>0</v>
      </c>
      <c r="S489" s="34">
        <f t="shared" si="25"/>
        <v>0</v>
      </c>
      <c r="T489" s="34">
        <v>1</v>
      </c>
      <c r="U489" s="34">
        <v>400</v>
      </c>
      <c r="V489" s="34">
        <v>400</v>
      </c>
      <c r="W489" s="34">
        <v>1</v>
      </c>
      <c r="X489" s="34">
        <v>1</v>
      </c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</row>
    <row r="490" spans="1:34" ht="140.25" x14ac:dyDescent="0.25">
      <c r="A490" s="34"/>
      <c r="B490" s="34">
        <v>476</v>
      </c>
      <c r="C490" s="59" t="s">
        <v>2245</v>
      </c>
      <c r="D490" s="34"/>
      <c r="E490" s="34"/>
      <c r="F490" s="34"/>
      <c r="G490" s="34"/>
      <c r="H490" s="34" t="s">
        <v>1108</v>
      </c>
      <c r="I490" s="34" t="s">
        <v>2244</v>
      </c>
      <c r="J490" s="34"/>
      <c r="K490" s="34"/>
      <c r="L490" s="34"/>
      <c r="M490" s="34"/>
      <c r="N490" s="34"/>
      <c r="O490" s="34"/>
      <c r="P490" s="34"/>
      <c r="Q490" s="34">
        <f t="shared" si="23"/>
        <v>0</v>
      </c>
      <c r="R490" s="34">
        <f t="shared" si="24"/>
        <v>0</v>
      </c>
      <c r="S490" s="34">
        <f t="shared" si="25"/>
        <v>0</v>
      </c>
      <c r="T490" s="34">
        <v>1</v>
      </c>
      <c r="U490" s="34">
        <v>250</v>
      </c>
      <c r="V490" s="34">
        <v>250</v>
      </c>
      <c r="W490" s="34">
        <v>1</v>
      </c>
      <c r="X490" s="34">
        <v>1</v>
      </c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</row>
    <row r="491" spans="1:34" ht="204" x14ac:dyDescent="0.25">
      <c r="A491" s="34"/>
      <c r="B491" s="34">
        <v>477</v>
      </c>
      <c r="C491" s="56" t="s">
        <v>2246</v>
      </c>
      <c r="D491" s="34"/>
      <c r="E491" s="34"/>
      <c r="F491" s="34"/>
      <c r="G491" s="34"/>
      <c r="H491" s="34" t="s">
        <v>1108</v>
      </c>
      <c r="I491" s="34" t="s">
        <v>2247</v>
      </c>
      <c r="J491" s="34"/>
      <c r="K491" s="34"/>
      <c r="L491" s="34"/>
      <c r="M491" s="34"/>
      <c r="N491" s="34"/>
      <c r="O491" s="34"/>
      <c r="P491" s="34"/>
      <c r="Q491" s="34">
        <f t="shared" si="23"/>
        <v>0</v>
      </c>
      <c r="R491" s="34">
        <f t="shared" si="24"/>
        <v>0</v>
      </c>
      <c r="S491" s="34">
        <f t="shared" si="25"/>
        <v>0</v>
      </c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>
        <v>1</v>
      </c>
      <c r="AG491" s="34">
        <v>63</v>
      </c>
      <c r="AH491" s="34">
        <v>63</v>
      </c>
    </row>
    <row r="492" spans="1:34" ht="191.25" x14ac:dyDescent="0.25">
      <c r="A492" s="34"/>
      <c r="B492" s="34">
        <v>478</v>
      </c>
      <c r="C492" s="56" t="s">
        <v>2248</v>
      </c>
      <c r="D492" s="34"/>
      <c r="E492" s="34"/>
      <c r="F492" s="34"/>
      <c r="G492" s="34"/>
      <c r="H492" s="34" t="s">
        <v>1108</v>
      </c>
      <c r="I492" s="34" t="s">
        <v>2247</v>
      </c>
      <c r="J492" s="34"/>
      <c r="K492" s="34"/>
      <c r="L492" s="34"/>
      <c r="M492" s="34"/>
      <c r="N492" s="34"/>
      <c r="O492" s="34"/>
      <c r="P492" s="34"/>
      <c r="Q492" s="34">
        <f t="shared" si="23"/>
        <v>0</v>
      </c>
      <c r="R492" s="34">
        <f t="shared" si="24"/>
        <v>0</v>
      </c>
      <c r="S492" s="34">
        <f t="shared" si="25"/>
        <v>0</v>
      </c>
      <c r="T492" s="34">
        <v>1</v>
      </c>
      <c r="U492" s="34">
        <v>1250</v>
      </c>
      <c r="V492" s="34">
        <v>1250</v>
      </c>
      <c r="W492" s="34">
        <v>1</v>
      </c>
      <c r="X492" s="34">
        <v>1</v>
      </c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</row>
    <row r="493" spans="1:34" ht="204" x14ac:dyDescent="0.25">
      <c r="A493" s="34"/>
      <c r="B493" s="34">
        <v>479</v>
      </c>
      <c r="C493" s="58" t="s">
        <v>2249</v>
      </c>
      <c r="D493" s="34"/>
      <c r="E493" s="34"/>
      <c r="F493" s="34"/>
      <c r="G493" s="34"/>
      <c r="H493" s="34" t="s">
        <v>1108</v>
      </c>
      <c r="I493" s="34" t="s">
        <v>2247</v>
      </c>
      <c r="J493" s="34"/>
      <c r="K493" s="34"/>
      <c r="L493" s="34"/>
      <c r="M493" s="34"/>
      <c r="N493" s="34"/>
      <c r="O493" s="34"/>
      <c r="P493" s="34"/>
      <c r="Q493" s="34">
        <f t="shared" si="23"/>
        <v>0</v>
      </c>
      <c r="R493" s="34">
        <f t="shared" si="24"/>
        <v>0</v>
      </c>
      <c r="S493" s="34">
        <f t="shared" si="25"/>
        <v>0</v>
      </c>
      <c r="T493" s="34">
        <v>1</v>
      </c>
      <c r="U493" s="34">
        <v>250</v>
      </c>
      <c r="V493" s="34">
        <v>250</v>
      </c>
      <c r="W493" s="34">
        <v>1</v>
      </c>
      <c r="X493" s="34">
        <v>1</v>
      </c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</row>
    <row r="494" spans="1:34" ht="216.75" x14ac:dyDescent="0.25">
      <c r="A494" s="34"/>
      <c r="B494" s="34">
        <v>480</v>
      </c>
      <c r="C494" s="48" t="s">
        <v>2250</v>
      </c>
      <c r="D494" s="34"/>
      <c r="E494" s="34"/>
      <c r="F494" s="34"/>
      <c r="G494" s="34"/>
      <c r="H494" s="34" t="s">
        <v>1108</v>
      </c>
      <c r="I494" s="34" t="s">
        <v>2247</v>
      </c>
      <c r="J494" s="34"/>
      <c r="K494" s="34"/>
      <c r="L494" s="34"/>
      <c r="M494" s="34"/>
      <c r="N494" s="34"/>
      <c r="O494" s="34"/>
      <c r="P494" s="34"/>
      <c r="Q494" s="34">
        <f t="shared" si="23"/>
        <v>0</v>
      </c>
      <c r="R494" s="34">
        <f t="shared" si="24"/>
        <v>0</v>
      </c>
      <c r="S494" s="34">
        <f t="shared" si="25"/>
        <v>0</v>
      </c>
      <c r="T494" s="34">
        <v>1</v>
      </c>
      <c r="U494" s="34">
        <v>500</v>
      </c>
      <c r="V494" s="34">
        <v>500</v>
      </c>
      <c r="W494" s="34">
        <v>1</v>
      </c>
      <c r="X494" s="34">
        <v>1</v>
      </c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</row>
    <row r="495" spans="1:34" ht="178.5" x14ac:dyDescent="0.25">
      <c r="A495" s="34"/>
      <c r="B495" s="34">
        <v>481</v>
      </c>
      <c r="C495" s="56" t="s">
        <v>2251</v>
      </c>
      <c r="D495" s="34"/>
      <c r="E495" s="34"/>
      <c r="F495" s="34"/>
      <c r="G495" s="34"/>
      <c r="H495" s="34" t="s">
        <v>1108</v>
      </c>
      <c r="I495" s="34" t="s">
        <v>2247</v>
      </c>
      <c r="J495" s="34"/>
      <c r="K495" s="34"/>
      <c r="L495" s="34"/>
      <c r="M495" s="34"/>
      <c r="N495" s="34"/>
      <c r="O495" s="34"/>
      <c r="P495" s="34"/>
      <c r="Q495" s="34">
        <f t="shared" si="23"/>
        <v>0</v>
      </c>
      <c r="R495" s="34">
        <f t="shared" si="24"/>
        <v>0</v>
      </c>
      <c r="S495" s="34">
        <f t="shared" si="25"/>
        <v>0</v>
      </c>
      <c r="T495" s="34">
        <v>1</v>
      </c>
      <c r="U495" s="34">
        <v>160</v>
      </c>
      <c r="V495" s="34">
        <v>160</v>
      </c>
      <c r="W495" s="34">
        <v>1</v>
      </c>
      <c r="X495" s="34">
        <v>1</v>
      </c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</row>
    <row r="496" spans="1:34" ht="127.5" x14ac:dyDescent="0.25">
      <c r="A496" s="34"/>
      <c r="B496" s="34">
        <v>482</v>
      </c>
      <c r="C496" s="48" t="s">
        <v>2252</v>
      </c>
      <c r="D496" s="34"/>
      <c r="E496" s="34"/>
      <c r="F496" s="34"/>
      <c r="G496" s="34"/>
      <c r="H496" s="34" t="s">
        <v>1108</v>
      </c>
      <c r="I496" s="34" t="s">
        <v>2253</v>
      </c>
      <c r="J496" s="34"/>
      <c r="K496" s="34"/>
      <c r="L496" s="34"/>
      <c r="M496" s="34"/>
      <c r="N496" s="34"/>
      <c r="O496" s="34"/>
      <c r="P496" s="34"/>
      <c r="Q496" s="34">
        <f t="shared" si="23"/>
        <v>0</v>
      </c>
      <c r="R496" s="34">
        <f t="shared" si="24"/>
        <v>0</v>
      </c>
      <c r="S496" s="34">
        <f t="shared" si="25"/>
        <v>0</v>
      </c>
      <c r="T496" s="34">
        <v>1</v>
      </c>
      <c r="U496" s="34">
        <v>250</v>
      </c>
      <c r="V496" s="34">
        <v>250</v>
      </c>
      <c r="W496" s="34">
        <v>1</v>
      </c>
      <c r="X496" s="34">
        <v>1</v>
      </c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</row>
    <row r="497" spans="1:34" ht="178.5" x14ac:dyDescent="0.25">
      <c r="A497" s="34"/>
      <c r="B497" s="34">
        <v>483</v>
      </c>
      <c r="C497" s="34" t="s">
        <v>2254</v>
      </c>
      <c r="D497" s="34"/>
      <c r="E497" s="34"/>
      <c r="F497" s="34"/>
      <c r="G497" s="34"/>
      <c r="H497" s="34" t="s">
        <v>1108</v>
      </c>
      <c r="I497" s="34" t="s">
        <v>2253</v>
      </c>
      <c r="J497" s="34"/>
      <c r="K497" s="34"/>
      <c r="L497" s="34"/>
      <c r="M497" s="34"/>
      <c r="N497" s="34"/>
      <c r="O497" s="34"/>
      <c r="P497" s="34"/>
      <c r="Q497" s="34">
        <f t="shared" si="23"/>
        <v>0</v>
      </c>
      <c r="R497" s="34">
        <f t="shared" si="24"/>
        <v>0</v>
      </c>
      <c r="S497" s="34">
        <f t="shared" si="25"/>
        <v>0</v>
      </c>
      <c r="T497" s="34">
        <v>1</v>
      </c>
      <c r="U497" s="34">
        <v>500</v>
      </c>
      <c r="V497" s="34">
        <v>500</v>
      </c>
      <c r="W497" s="34">
        <v>1</v>
      </c>
      <c r="X497" s="34">
        <v>1</v>
      </c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</row>
    <row r="498" spans="1:34" ht="191.25" x14ac:dyDescent="0.25">
      <c r="A498" s="34"/>
      <c r="B498" s="34">
        <v>484</v>
      </c>
      <c r="C498" s="34" t="s">
        <v>2255</v>
      </c>
      <c r="D498" s="34"/>
      <c r="E498" s="34"/>
      <c r="F498" s="34"/>
      <c r="G498" s="34"/>
      <c r="H498" s="34" t="s">
        <v>1108</v>
      </c>
      <c r="I498" s="34" t="s">
        <v>2253</v>
      </c>
      <c r="J498" s="34"/>
      <c r="K498" s="34"/>
      <c r="L498" s="34"/>
      <c r="M498" s="34"/>
      <c r="N498" s="34"/>
      <c r="O498" s="34"/>
      <c r="P498" s="34"/>
      <c r="Q498" s="34">
        <f t="shared" si="23"/>
        <v>0</v>
      </c>
      <c r="R498" s="34">
        <f t="shared" si="24"/>
        <v>0</v>
      </c>
      <c r="S498" s="34">
        <f t="shared" si="25"/>
        <v>0</v>
      </c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>
        <v>1</v>
      </c>
      <c r="AG498" s="34">
        <v>250</v>
      </c>
      <c r="AH498" s="34">
        <v>250</v>
      </c>
    </row>
    <row r="499" spans="1:34" ht="165.75" x14ac:dyDescent="0.25">
      <c r="A499" s="34"/>
      <c r="B499" s="34">
        <v>485</v>
      </c>
      <c r="C499" s="34" t="s">
        <v>2256</v>
      </c>
      <c r="D499" s="34"/>
      <c r="E499" s="34"/>
      <c r="F499" s="34"/>
      <c r="G499" s="34"/>
      <c r="H499" s="34" t="s">
        <v>1108</v>
      </c>
      <c r="I499" s="34" t="s">
        <v>2253</v>
      </c>
      <c r="J499" s="34"/>
      <c r="K499" s="34"/>
      <c r="L499" s="34"/>
      <c r="M499" s="34"/>
      <c r="N499" s="34"/>
      <c r="O499" s="34"/>
      <c r="P499" s="34"/>
      <c r="Q499" s="34">
        <f t="shared" si="23"/>
        <v>0</v>
      </c>
      <c r="R499" s="34">
        <f t="shared" si="24"/>
        <v>0</v>
      </c>
      <c r="S499" s="34">
        <f t="shared" si="25"/>
        <v>0</v>
      </c>
      <c r="T499" s="34">
        <v>1</v>
      </c>
      <c r="U499" s="34">
        <v>100</v>
      </c>
      <c r="V499" s="34">
        <v>100</v>
      </c>
      <c r="W499" s="34">
        <v>1</v>
      </c>
      <c r="X499" s="34">
        <v>1</v>
      </c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</row>
    <row r="500" spans="1:34" ht="127.5" x14ac:dyDescent="0.25">
      <c r="A500" s="34"/>
      <c r="B500" s="34">
        <v>486</v>
      </c>
      <c r="C500" s="34" t="s">
        <v>2257</v>
      </c>
      <c r="D500" s="34"/>
      <c r="E500" s="34"/>
      <c r="F500" s="34"/>
      <c r="G500" s="34"/>
      <c r="H500" s="34" t="s">
        <v>1108</v>
      </c>
      <c r="I500" s="34" t="s">
        <v>2253</v>
      </c>
      <c r="J500" s="34"/>
      <c r="K500" s="34"/>
      <c r="L500" s="34"/>
      <c r="M500" s="34"/>
      <c r="N500" s="34"/>
      <c r="O500" s="34"/>
      <c r="P500" s="34"/>
      <c r="Q500" s="34">
        <f t="shared" si="23"/>
        <v>0</v>
      </c>
      <c r="R500" s="34">
        <f t="shared" si="24"/>
        <v>0</v>
      </c>
      <c r="S500" s="34">
        <f t="shared" si="25"/>
        <v>0</v>
      </c>
      <c r="T500" s="34">
        <v>1</v>
      </c>
      <c r="U500" s="34">
        <v>250</v>
      </c>
      <c r="V500" s="34">
        <v>250</v>
      </c>
      <c r="W500" s="34">
        <v>1</v>
      </c>
      <c r="X500" s="34">
        <v>1</v>
      </c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</row>
    <row r="501" spans="1:34" ht="191.25" x14ac:dyDescent="0.25">
      <c r="A501" s="34"/>
      <c r="B501" s="34">
        <v>487</v>
      </c>
      <c r="C501" s="34" t="s">
        <v>2258</v>
      </c>
      <c r="D501" s="34"/>
      <c r="E501" s="34"/>
      <c r="F501" s="34"/>
      <c r="G501" s="34"/>
      <c r="H501" s="34" t="s">
        <v>1108</v>
      </c>
      <c r="I501" s="34" t="s">
        <v>2253</v>
      </c>
      <c r="J501" s="34"/>
      <c r="K501" s="34"/>
      <c r="L501" s="34"/>
      <c r="M501" s="34"/>
      <c r="N501" s="34"/>
      <c r="O501" s="34"/>
      <c r="P501" s="34"/>
      <c r="Q501" s="34">
        <f t="shared" si="23"/>
        <v>0</v>
      </c>
      <c r="R501" s="34">
        <f t="shared" si="24"/>
        <v>0</v>
      </c>
      <c r="S501" s="34">
        <f t="shared" si="25"/>
        <v>0</v>
      </c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>
        <v>1</v>
      </c>
      <c r="AG501" s="34">
        <v>500</v>
      </c>
      <c r="AH501" s="34">
        <v>500</v>
      </c>
    </row>
    <row r="502" spans="1:34" ht="191.25" x14ac:dyDescent="0.25">
      <c r="A502" s="34"/>
      <c r="B502" s="34">
        <v>488</v>
      </c>
      <c r="C502" s="34" t="s">
        <v>2259</v>
      </c>
      <c r="D502" s="34"/>
      <c r="E502" s="34"/>
      <c r="F502" s="34"/>
      <c r="G502" s="34"/>
      <c r="H502" s="34" t="s">
        <v>1108</v>
      </c>
      <c r="I502" s="34" t="s">
        <v>2253</v>
      </c>
      <c r="J502" s="34"/>
      <c r="K502" s="34"/>
      <c r="L502" s="34"/>
      <c r="M502" s="34"/>
      <c r="N502" s="34"/>
      <c r="O502" s="34"/>
      <c r="P502" s="34"/>
      <c r="Q502" s="34">
        <f t="shared" si="23"/>
        <v>0</v>
      </c>
      <c r="R502" s="34">
        <f t="shared" si="24"/>
        <v>0</v>
      </c>
      <c r="S502" s="34">
        <f t="shared" si="25"/>
        <v>0</v>
      </c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>
        <v>1</v>
      </c>
      <c r="AG502" s="34">
        <v>160</v>
      </c>
      <c r="AH502" s="34">
        <v>160</v>
      </c>
    </row>
    <row r="503" spans="1:34" ht="153" x14ac:dyDescent="0.25">
      <c r="A503" s="34"/>
      <c r="B503" s="34">
        <v>489</v>
      </c>
      <c r="C503" s="34" t="s">
        <v>2260</v>
      </c>
      <c r="D503" s="34" t="s">
        <v>2261</v>
      </c>
      <c r="E503" s="34"/>
      <c r="F503" s="34"/>
      <c r="G503" s="34" t="s">
        <v>1557</v>
      </c>
      <c r="H503" s="34" t="s">
        <v>1108</v>
      </c>
      <c r="I503" s="34"/>
      <c r="J503" s="34" t="s">
        <v>1109</v>
      </c>
      <c r="K503" s="34">
        <v>4200</v>
      </c>
      <c r="L503" s="34">
        <v>700</v>
      </c>
      <c r="M503" s="34">
        <v>2500</v>
      </c>
      <c r="N503" s="34"/>
      <c r="O503" s="39">
        <v>3000</v>
      </c>
      <c r="P503" s="34"/>
      <c r="Q503" s="34">
        <f t="shared" si="23"/>
        <v>10400</v>
      </c>
      <c r="R503" s="34">
        <f t="shared" si="24"/>
        <v>20800</v>
      </c>
      <c r="S503" s="34">
        <f t="shared" si="25"/>
        <v>31200</v>
      </c>
      <c r="T503" s="34">
        <v>1</v>
      </c>
      <c r="U503" s="34">
        <v>250</v>
      </c>
      <c r="V503" s="34">
        <v>250</v>
      </c>
      <c r="W503" s="34">
        <v>1</v>
      </c>
      <c r="X503" s="34">
        <v>1</v>
      </c>
      <c r="Y503" s="34"/>
      <c r="Z503" s="34"/>
      <c r="AA503" s="34"/>
      <c r="AB503" s="34"/>
      <c r="AC503" s="34"/>
      <c r="AD503" s="34">
        <v>1</v>
      </c>
      <c r="AE503" s="34"/>
      <c r="AF503" s="34">
        <v>1</v>
      </c>
      <c r="AG503" s="34">
        <v>82.5</v>
      </c>
      <c r="AH503" s="34">
        <v>82.5</v>
      </c>
    </row>
    <row r="504" spans="1:34" ht="153" x14ac:dyDescent="0.25">
      <c r="A504" s="34"/>
      <c r="B504" s="34">
        <v>490</v>
      </c>
      <c r="C504" s="34" t="s">
        <v>2262</v>
      </c>
      <c r="D504" s="34" t="s">
        <v>2263</v>
      </c>
      <c r="E504" s="34"/>
      <c r="F504" s="34"/>
      <c r="G504" s="34" t="s">
        <v>1086</v>
      </c>
      <c r="H504" s="34" t="s">
        <v>1108</v>
      </c>
      <c r="I504" s="34"/>
      <c r="J504" s="34" t="s">
        <v>1113</v>
      </c>
      <c r="K504" s="34">
        <v>4200</v>
      </c>
      <c r="L504" s="34">
        <v>1100</v>
      </c>
      <c r="M504" s="34">
        <v>2500</v>
      </c>
      <c r="N504" s="34"/>
      <c r="O504" s="39">
        <v>3000</v>
      </c>
      <c r="P504" s="34"/>
      <c r="Q504" s="34">
        <f t="shared" si="23"/>
        <v>10800</v>
      </c>
      <c r="R504" s="34">
        <f t="shared" si="24"/>
        <v>21600</v>
      </c>
      <c r="S504" s="34">
        <f t="shared" si="25"/>
        <v>32400</v>
      </c>
      <c r="T504" s="34">
        <v>1</v>
      </c>
      <c r="U504" s="34">
        <v>250</v>
      </c>
      <c r="V504" s="34">
        <v>250</v>
      </c>
      <c r="W504" s="34">
        <v>1</v>
      </c>
      <c r="X504" s="34">
        <v>1</v>
      </c>
      <c r="Y504" s="34"/>
      <c r="Z504" s="34"/>
      <c r="AA504" s="34"/>
      <c r="AB504" s="34"/>
      <c r="AC504" s="34"/>
      <c r="AD504" s="34">
        <v>1</v>
      </c>
      <c r="AE504" s="34"/>
      <c r="AF504" s="34">
        <v>1</v>
      </c>
      <c r="AG504" s="34" t="s">
        <v>35</v>
      </c>
      <c r="AH504" s="34">
        <v>250</v>
      </c>
    </row>
    <row r="505" spans="1:34" ht="127.5" x14ac:dyDescent="0.25">
      <c r="A505" s="34"/>
      <c r="B505" s="34">
        <v>491</v>
      </c>
      <c r="C505" s="34" t="s">
        <v>2264</v>
      </c>
      <c r="D505" s="36" t="s">
        <v>2265</v>
      </c>
      <c r="E505" s="36"/>
      <c r="F505" s="36"/>
      <c r="G505" s="36" t="s">
        <v>1088</v>
      </c>
      <c r="H505" s="36" t="s">
        <v>1108</v>
      </c>
      <c r="I505" s="36">
        <v>11</v>
      </c>
      <c r="J505" s="34"/>
      <c r="K505" s="36">
        <v>4200</v>
      </c>
      <c r="L505" s="36">
        <v>1800</v>
      </c>
      <c r="M505" s="36">
        <v>2500</v>
      </c>
      <c r="N505" s="36"/>
      <c r="O505" s="36">
        <v>3000</v>
      </c>
      <c r="P505" s="39"/>
      <c r="Q505" s="34">
        <f t="shared" si="23"/>
        <v>11500</v>
      </c>
      <c r="R505" s="34">
        <f t="shared" si="24"/>
        <v>23000</v>
      </c>
      <c r="S505" s="34">
        <f t="shared" si="25"/>
        <v>34500</v>
      </c>
      <c r="T505" s="34">
        <v>1</v>
      </c>
      <c r="U505" s="34">
        <v>250</v>
      </c>
      <c r="V505" s="34">
        <v>250</v>
      </c>
      <c r="W505" s="34">
        <v>1</v>
      </c>
      <c r="X505" s="34">
        <v>1</v>
      </c>
      <c r="Y505" s="34"/>
      <c r="Z505" s="34"/>
      <c r="AA505" s="34"/>
      <c r="AB505" s="34"/>
      <c r="AC505" s="34"/>
      <c r="AD505" s="34">
        <v>1</v>
      </c>
      <c r="AE505" s="34"/>
      <c r="AF505" s="34">
        <v>1</v>
      </c>
      <c r="AG505" s="34" t="s">
        <v>2266</v>
      </c>
      <c r="AH505" s="34">
        <v>205</v>
      </c>
    </row>
    <row r="506" spans="1:34" ht="76.5" x14ac:dyDescent="0.25">
      <c r="A506" s="34"/>
      <c r="B506" s="34">
        <v>492</v>
      </c>
      <c r="C506" s="48" t="s">
        <v>2267</v>
      </c>
      <c r="D506" s="63" t="s">
        <v>2268</v>
      </c>
      <c r="E506" s="34"/>
      <c r="F506" s="34"/>
      <c r="G506" s="34" t="s">
        <v>1088</v>
      </c>
      <c r="H506" s="34" t="s">
        <v>1108</v>
      </c>
      <c r="I506" s="34"/>
      <c r="J506" s="34" t="s">
        <v>1109</v>
      </c>
      <c r="K506" s="34">
        <v>4200</v>
      </c>
      <c r="L506" s="34">
        <v>1100</v>
      </c>
      <c r="M506" s="34">
        <v>2500</v>
      </c>
      <c r="N506" s="34"/>
      <c r="O506" s="39">
        <v>3000</v>
      </c>
      <c r="P506" s="34"/>
      <c r="Q506" s="34">
        <f t="shared" si="23"/>
        <v>10800</v>
      </c>
      <c r="R506" s="34">
        <f t="shared" si="24"/>
        <v>21600</v>
      </c>
      <c r="S506" s="34">
        <f t="shared" si="25"/>
        <v>32400</v>
      </c>
      <c r="T506" s="37">
        <v>1</v>
      </c>
      <c r="U506" s="34">
        <v>250</v>
      </c>
      <c r="V506" s="34">
        <v>250</v>
      </c>
      <c r="W506" s="34">
        <v>1</v>
      </c>
      <c r="X506" s="37">
        <v>1</v>
      </c>
      <c r="Y506" s="37"/>
      <c r="Z506" s="34"/>
      <c r="AA506" s="34"/>
      <c r="AB506" s="34"/>
      <c r="AC506" s="34"/>
      <c r="AD506" s="34">
        <v>1</v>
      </c>
      <c r="AE506" s="34"/>
      <c r="AF506" s="34">
        <v>1</v>
      </c>
      <c r="AG506" s="34" t="s">
        <v>35</v>
      </c>
      <c r="AH506" s="34">
        <v>250</v>
      </c>
    </row>
    <row r="507" spans="1:34" ht="127.5" x14ac:dyDescent="0.25">
      <c r="A507" s="34"/>
      <c r="B507" s="34">
        <v>493</v>
      </c>
      <c r="C507" s="48" t="s">
        <v>2269</v>
      </c>
      <c r="D507" s="34" t="s">
        <v>2270</v>
      </c>
      <c r="E507" s="34"/>
      <c r="F507" s="34"/>
      <c r="G507" s="34" t="s">
        <v>1090</v>
      </c>
      <c r="H507" s="34" t="s">
        <v>1108</v>
      </c>
      <c r="I507" s="34"/>
      <c r="J507" s="34" t="s">
        <v>1113</v>
      </c>
      <c r="K507" s="34">
        <v>4200</v>
      </c>
      <c r="L507" s="34">
        <v>1100</v>
      </c>
      <c r="M507" s="34">
        <v>2500</v>
      </c>
      <c r="N507" s="34"/>
      <c r="O507" s="39">
        <v>3000</v>
      </c>
      <c r="P507" s="34"/>
      <c r="Q507" s="34">
        <f t="shared" si="23"/>
        <v>10800</v>
      </c>
      <c r="R507" s="34">
        <f t="shared" si="24"/>
        <v>21600</v>
      </c>
      <c r="S507" s="34">
        <f t="shared" si="25"/>
        <v>32400</v>
      </c>
      <c r="T507" s="37">
        <v>1</v>
      </c>
      <c r="U507" s="34">
        <v>250</v>
      </c>
      <c r="V507" s="34">
        <v>250</v>
      </c>
      <c r="W507" s="34">
        <v>1</v>
      </c>
      <c r="X507" s="37">
        <v>1</v>
      </c>
      <c r="Y507" s="37"/>
      <c r="Z507" s="34"/>
      <c r="AA507" s="34"/>
      <c r="AB507" s="34"/>
      <c r="AC507" s="34"/>
      <c r="AD507" s="34">
        <v>1</v>
      </c>
      <c r="AE507" s="34" t="s">
        <v>408</v>
      </c>
      <c r="AF507" s="34">
        <v>1</v>
      </c>
      <c r="AG507" s="34">
        <v>125</v>
      </c>
      <c r="AH507" s="34">
        <v>125</v>
      </c>
    </row>
    <row r="508" spans="1:34" ht="153" x14ac:dyDescent="0.25">
      <c r="A508" s="34"/>
      <c r="B508" s="34">
        <v>494</v>
      </c>
      <c r="C508" s="48" t="s">
        <v>2271</v>
      </c>
      <c r="D508" s="34" t="s">
        <v>2272</v>
      </c>
      <c r="E508" s="34"/>
      <c r="F508" s="34"/>
      <c r="G508" s="34" t="s">
        <v>1090</v>
      </c>
      <c r="H508" s="34" t="s">
        <v>1108</v>
      </c>
      <c r="I508" s="34"/>
      <c r="J508" s="34" t="s">
        <v>1113</v>
      </c>
      <c r="K508" s="34">
        <v>4200</v>
      </c>
      <c r="L508" s="34">
        <v>700</v>
      </c>
      <c r="M508" s="34">
        <v>5000</v>
      </c>
      <c r="N508" s="34"/>
      <c r="O508" s="39">
        <v>3000</v>
      </c>
      <c r="P508" s="34"/>
      <c r="Q508" s="34">
        <f t="shared" si="23"/>
        <v>12900</v>
      </c>
      <c r="R508" s="34">
        <f t="shared" si="24"/>
        <v>25800</v>
      </c>
      <c r="S508" s="34">
        <f t="shared" si="25"/>
        <v>38700</v>
      </c>
      <c r="T508" s="37">
        <v>1</v>
      </c>
      <c r="U508" s="34">
        <v>200</v>
      </c>
      <c r="V508" s="34">
        <v>200</v>
      </c>
      <c r="W508" s="34">
        <v>1</v>
      </c>
      <c r="X508" s="37">
        <v>1</v>
      </c>
      <c r="Y508" s="37"/>
      <c r="Z508" s="34"/>
      <c r="AA508" s="34"/>
      <c r="AB508" s="34"/>
      <c r="AC508" s="34"/>
      <c r="AD508" s="34">
        <v>2</v>
      </c>
      <c r="AE508" s="34"/>
      <c r="AF508" s="34">
        <v>1</v>
      </c>
      <c r="AG508" s="34">
        <v>100</v>
      </c>
      <c r="AH508" s="34">
        <v>100</v>
      </c>
    </row>
    <row r="509" spans="1:34" ht="153" x14ac:dyDescent="0.25">
      <c r="A509" s="34"/>
      <c r="B509" s="34">
        <v>495</v>
      </c>
      <c r="C509" s="48" t="s">
        <v>2273</v>
      </c>
      <c r="D509" s="34" t="s">
        <v>2274</v>
      </c>
      <c r="E509" s="34"/>
      <c r="F509" s="34"/>
      <c r="G509" s="34" t="s">
        <v>1090</v>
      </c>
      <c r="H509" s="34" t="s">
        <v>1224</v>
      </c>
      <c r="I509" s="34"/>
      <c r="J509" s="34" t="s">
        <v>1113</v>
      </c>
      <c r="K509" s="34">
        <v>4200</v>
      </c>
      <c r="L509" s="34">
        <v>1100</v>
      </c>
      <c r="M509" s="34">
        <v>2500</v>
      </c>
      <c r="N509" s="34"/>
      <c r="O509" s="34">
        <v>3000</v>
      </c>
      <c r="P509" s="34"/>
      <c r="Q509" s="34">
        <f t="shared" si="23"/>
        <v>10800</v>
      </c>
      <c r="R509" s="34">
        <f t="shared" si="24"/>
        <v>21600</v>
      </c>
      <c r="S509" s="34">
        <f t="shared" si="25"/>
        <v>32400</v>
      </c>
      <c r="T509" s="37">
        <v>1</v>
      </c>
      <c r="U509" s="34">
        <v>250</v>
      </c>
      <c r="V509" s="34">
        <v>250</v>
      </c>
      <c r="W509" s="34">
        <v>1</v>
      </c>
      <c r="X509" s="37">
        <v>1</v>
      </c>
      <c r="Y509" s="34"/>
      <c r="Z509" s="34"/>
      <c r="AA509" s="34"/>
      <c r="AB509" s="34"/>
      <c r="AC509" s="34"/>
      <c r="AD509" s="34">
        <v>1</v>
      </c>
      <c r="AE509" s="34"/>
      <c r="AF509" s="34">
        <v>1</v>
      </c>
      <c r="AG509" s="34">
        <v>160</v>
      </c>
      <c r="AH509" s="34">
        <v>160</v>
      </c>
    </row>
    <row r="510" spans="1:34" ht="127.5" x14ac:dyDescent="0.25">
      <c r="A510" s="34"/>
      <c r="B510" s="34">
        <v>496</v>
      </c>
      <c r="C510" s="48" t="s">
        <v>2275</v>
      </c>
      <c r="D510" s="34" t="s">
        <v>2276</v>
      </c>
      <c r="E510" s="34"/>
      <c r="F510" s="34"/>
      <c r="G510" s="34" t="s">
        <v>1090</v>
      </c>
      <c r="H510" s="34" t="s">
        <v>1224</v>
      </c>
      <c r="I510" s="34"/>
      <c r="J510" s="34" t="s">
        <v>1113</v>
      </c>
      <c r="K510" s="34">
        <v>4200</v>
      </c>
      <c r="L510" s="34">
        <v>1100</v>
      </c>
      <c r="M510" s="34">
        <v>2500</v>
      </c>
      <c r="N510" s="34"/>
      <c r="O510" s="34">
        <v>3000</v>
      </c>
      <c r="P510" s="34"/>
      <c r="Q510" s="34">
        <f t="shared" si="23"/>
        <v>10800</v>
      </c>
      <c r="R510" s="34">
        <f t="shared" si="24"/>
        <v>21600</v>
      </c>
      <c r="S510" s="34">
        <f t="shared" si="25"/>
        <v>32400</v>
      </c>
      <c r="T510" s="37">
        <v>1</v>
      </c>
      <c r="U510" s="34">
        <v>250</v>
      </c>
      <c r="V510" s="34">
        <v>250</v>
      </c>
      <c r="W510" s="34">
        <v>1</v>
      </c>
      <c r="X510" s="37">
        <v>1</v>
      </c>
      <c r="Y510" s="34"/>
      <c r="Z510" s="34"/>
      <c r="AA510" s="34"/>
      <c r="AB510" s="34"/>
      <c r="AC510" s="34"/>
      <c r="AD510" s="34">
        <v>1</v>
      </c>
      <c r="AE510" s="34"/>
      <c r="AF510" s="34">
        <v>1</v>
      </c>
      <c r="AG510" s="34">
        <v>160</v>
      </c>
      <c r="AH510" s="34">
        <v>160</v>
      </c>
    </row>
    <row r="511" spans="1:34" ht="153" x14ac:dyDescent="0.25">
      <c r="A511" s="34"/>
      <c r="B511" s="34">
        <v>497</v>
      </c>
      <c r="C511" s="48" t="s">
        <v>2277</v>
      </c>
      <c r="D511" s="34" t="s">
        <v>2278</v>
      </c>
      <c r="E511" s="34"/>
      <c r="F511" s="34"/>
      <c r="G511" s="34" t="s">
        <v>1090</v>
      </c>
      <c r="H511" s="34" t="s">
        <v>1108</v>
      </c>
      <c r="I511" s="34"/>
      <c r="J511" s="34" t="s">
        <v>1113</v>
      </c>
      <c r="K511" s="34">
        <v>4200</v>
      </c>
      <c r="L511" s="34">
        <v>1100</v>
      </c>
      <c r="M511" s="34">
        <v>2500</v>
      </c>
      <c r="N511" s="34"/>
      <c r="O511" s="34">
        <v>3000</v>
      </c>
      <c r="P511" s="34"/>
      <c r="Q511" s="34">
        <f t="shared" si="23"/>
        <v>10800</v>
      </c>
      <c r="R511" s="34">
        <f t="shared" si="24"/>
        <v>21600</v>
      </c>
      <c r="S511" s="34">
        <f t="shared" si="25"/>
        <v>32400</v>
      </c>
      <c r="T511" s="37">
        <v>1</v>
      </c>
      <c r="U511" s="34">
        <v>250</v>
      </c>
      <c r="V511" s="34">
        <v>250</v>
      </c>
      <c r="W511" s="34">
        <v>1</v>
      </c>
      <c r="X511" s="37">
        <v>1</v>
      </c>
      <c r="Y511" s="37"/>
      <c r="Z511" s="34"/>
      <c r="AA511" s="34"/>
      <c r="AB511" s="34"/>
      <c r="AC511" s="34"/>
      <c r="AD511" s="34">
        <v>1</v>
      </c>
      <c r="AE511" s="34"/>
      <c r="AF511" s="34">
        <v>1</v>
      </c>
      <c r="AG511" s="34">
        <v>160</v>
      </c>
      <c r="AH511" s="34">
        <v>160</v>
      </c>
    </row>
    <row r="512" spans="1:34" ht="114.75" x14ac:dyDescent="0.25">
      <c r="A512" s="34"/>
      <c r="B512" s="34">
        <v>498</v>
      </c>
      <c r="C512" s="48" t="s">
        <v>2279</v>
      </c>
      <c r="D512" s="34" t="s">
        <v>2280</v>
      </c>
      <c r="E512" s="34"/>
      <c r="F512" s="34"/>
      <c r="G512" s="34" t="s">
        <v>1090</v>
      </c>
      <c r="H512" s="34" t="s">
        <v>1108</v>
      </c>
      <c r="I512" s="34"/>
      <c r="J512" s="34" t="s">
        <v>1113</v>
      </c>
      <c r="K512" s="34">
        <v>4200</v>
      </c>
      <c r="L512" s="34">
        <v>1100</v>
      </c>
      <c r="M512" s="34">
        <v>2500</v>
      </c>
      <c r="N512" s="34"/>
      <c r="O512" s="34">
        <v>3000</v>
      </c>
      <c r="P512" s="34"/>
      <c r="Q512" s="34">
        <f t="shared" si="23"/>
        <v>10800</v>
      </c>
      <c r="R512" s="34">
        <f t="shared" si="24"/>
        <v>21600</v>
      </c>
      <c r="S512" s="34">
        <f t="shared" si="25"/>
        <v>32400</v>
      </c>
      <c r="T512" s="34">
        <v>1</v>
      </c>
      <c r="U512" s="34">
        <v>500</v>
      </c>
      <c r="V512" s="34">
        <v>500</v>
      </c>
      <c r="W512" s="34">
        <v>1</v>
      </c>
      <c r="X512" s="34">
        <v>1</v>
      </c>
      <c r="Y512" s="34"/>
      <c r="Z512" s="34"/>
      <c r="AA512" s="34"/>
      <c r="AB512" s="34"/>
      <c r="AC512" s="34"/>
      <c r="AD512" s="34">
        <v>1</v>
      </c>
      <c r="AE512" s="34"/>
      <c r="AF512" s="34">
        <v>1</v>
      </c>
      <c r="AG512" s="34">
        <v>160</v>
      </c>
      <c r="AH512" s="34">
        <v>160</v>
      </c>
    </row>
    <row r="513" spans="1:34" ht="153" x14ac:dyDescent="0.25">
      <c r="A513" s="34"/>
      <c r="B513" s="34">
        <v>499</v>
      </c>
      <c r="C513" s="48" t="s">
        <v>2281</v>
      </c>
      <c r="D513" s="34" t="s">
        <v>2282</v>
      </c>
      <c r="E513" s="34"/>
      <c r="F513" s="34"/>
      <c r="G513" s="34" t="s">
        <v>1090</v>
      </c>
      <c r="H513" s="34" t="s">
        <v>1108</v>
      </c>
      <c r="I513" s="34"/>
      <c r="J513" s="34" t="s">
        <v>1113</v>
      </c>
      <c r="K513" s="34">
        <v>4200</v>
      </c>
      <c r="L513" s="34">
        <v>2200</v>
      </c>
      <c r="M513" s="34">
        <v>2500</v>
      </c>
      <c r="N513" s="34"/>
      <c r="O513" s="34">
        <v>3000</v>
      </c>
      <c r="P513" s="34"/>
      <c r="Q513" s="34">
        <f t="shared" si="23"/>
        <v>11900</v>
      </c>
      <c r="R513" s="34">
        <f t="shared" si="24"/>
        <v>23800</v>
      </c>
      <c r="S513" s="34">
        <f t="shared" si="25"/>
        <v>35700</v>
      </c>
      <c r="T513" s="34">
        <v>1</v>
      </c>
      <c r="U513" s="34">
        <v>500</v>
      </c>
      <c r="V513" s="34">
        <v>500</v>
      </c>
      <c r="W513" s="34">
        <v>1</v>
      </c>
      <c r="X513" s="34">
        <v>1</v>
      </c>
      <c r="Y513" s="34"/>
      <c r="Z513" s="34"/>
      <c r="AA513" s="34"/>
      <c r="AB513" s="34"/>
      <c r="AC513" s="34"/>
      <c r="AD513" s="34">
        <v>1</v>
      </c>
      <c r="AE513" s="34"/>
      <c r="AF513" s="34">
        <v>2</v>
      </c>
      <c r="AG513" s="34" t="s">
        <v>2283</v>
      </c>
      <c r="AH513" s="34">
        <f>AG437180+320</f>
        <v>320</v>
      </c>
    </row>
    <row r="514" spans="1:34" ht="191.25" x14ac:dyDescent="0.25">
      <c r="A514" s="34"/>
      <c r="B514" s="34">
        <v>500</v>
      </c>
      <c r="C514" s="48" t="s">
        <v>2284</v>
      </c>
      <c r="D514" s="34" t="s">
        <v>2285</v>
      </c>
      <c r="E514" s="34"/>
      <c r="F514" s="34"/>
      <c r="G514" s="34" t="s">
        <v>1090</v>
      </c>
      <c r="H514" s="34" t="s">
        <v>1108</v>
      </c>
      <c r="I514" s="34"/>
      <c r="J514" s="34" t="s">
        <v>1113</v>
      </c>
      <c r="K514" s="34">
        <v>4200</v>
      </c>
      <c r="L514" s="34">
        <v>1100</v>
      </c>
      <c r="M514" s="34">
        <v>2500</v>
      </c>
      <c r="N514" s="34"/>
      <c r="O514" s="34">
        <v>3000</v>
      </c>
      <c r="P514" s="34"/>
      <c r="Q514" s="34">
        <f t="shared" si="23"/>
        <v>10800</v>
      </c>
      <c r="R514" s="34">
        <f t="shared" si="24"/>
        <v>21600</v>
      </c>
      <c r="S514" s="34">
        <f t="shared" si="25"/>
        <v>32400</v>
      </c>
      <c r="T514" s="34">
        <v>1</v>
      </c>
      <c r="U514" s="34">
        <v>250</v>
      </c>
      <c r="V514" s="34">
        <v>250</v>
      </c>
      <c r="W514" s="34">
        <v>1</v>
      </c>
      <c r="X514" s="34">
        <v>1</v>
      </c>
      <c r="Y514" s="34"/>
      <c r="Z514" s="34"/>
      <c r="AA514" s="34"/>
      <c r="AB514" s="34"/>
      <c r="AC514" s="34"/>
      <c r="AD514" s="34">
        <v>1</v>
      </c>
      <c r="AE514" s="34"/>
      <c r="AF514" s="34">
        <v>1</v>
      </c>
      <c r="AG514" s="34">
        <v>200</v>
      </c>
      <c r="AH514" s="34">
        <v>200</v>
      </c>
    </row>
    <row r="515" spans="1:34" ht="165.75" x14ac:dyDescent="0.25">
      <c r="A515" s="34"/>
      <c r="B515" s="34">
        <v>501</v>
      </c>
      <c r="C515" s="48" t="s">
        <v>2286</v>
      </c>
      <c r="D515" s="63" t="s">
        <v>2287</v>
      </c>
      <c r="E515" s="34"/>
      <c r="F515" s="34"/>
      <c r="G515" s="34" t="s">
        <v>1090</v>
      </c>
      <c r="H515" s="34" t="s">
        <v>1108</v>
      </c>
      <c r="I515" s="34"/>
      <c r="J515" s="34" t="s">
        <v>1113</v>
      </c>
      <c r="K515" s="34">
        <v>4200</v>
      </c>
      <c r="L515" s="34">
        <v>1100</v>
      </c>
      <c r="M515" s="34">
        <v>2500</v>
      </c>
      <c r="N515" s="34"/>
      <c r="O515" s="34">
        <v>3000</v>
      </c>
      <c r="P515" s="34"/>
      <c r="Q515" s="34">
        <f t="shared" si="23"/>
        <v>10800</v>
      </c>
      <c r="R515" s="34">
        <f t="shared" si="24"/>
        <v>21600</v>
      </c>
      <c r="S515" s="34">
        <f t="shared" si="25"/>
        <v>32400</v>
      </c>
      <c r="T515" s="34">
        <v>1</v>
      </c>
      <c r="U515" s="34">
        <v>250</v>
      </c>
      <c r="V515" s="34">
        <v>250</v>
      </c>
      <c r="W515" s="34">
        <v>1</v>
      </c>
      <c r="X515" s="34">
        <v>1</v>
      </c>
      <c r="Y515" s="34"/>
      <c r="Z515" s="34"/>
      <c r="AA515" s="34"/>
      <c r="AB515" s="34"/>
      <c r="AC515" s="34"/>
      <c r="AD515" s="34">
        <v>1</v>
      </c>
      <c r="AE515" s="34"/>
      <c r="AF515" s="34">
        <v>1</v>
      </c>
      <c r="AG515" s="34">
        <v>200</v>
      </c>
      <c r="AH515" s="34">
        <v>200</v>
      </c>
    </row>
    <row r="516" spans="1:34" ht="153" x14ac:dyDescent="0.25">
      <c r="A516" s="34"/>
      <c r="B516" s="34">
        <v>502</v>
      </c>
      <c r="C516" s="48" t="s">
        <v>2288</v>
      </c>
      <c r="D516" s="34" t="s">
        <v>2289</v>
      </c>
      <c r="E516" s="34"/>
      <c r="F516" s="34"/>
      <c r="G516" s="34" t="s">
        <v>1090</v>
      </c>
      <c r="H516" s="34" t="s">
        <v>1108</v>
      </c>
      <c r="I516" s="34"/>
      <c r="J516" s="34" t="s">
        <v>1113</v>
      </c>
      <c r="K516" s="34">
        <v>4200</v>
      </c>
      <c r="L516" s="34">
        <v>1100</v>
      </c>
      <c r="M516" s="34">
        <v>2500</v>
      </c>
      <c r="N516" s="34"/>
      <c r="O516" s="34">
        <v>3000</v>
      </c>
      <c r="P516" s="34"/>
      <c r="Q516" s="34">
        <f t="shared" si="23"/>
        <v>10800</v>
      </c>
      <c r="R516" s="34">
        <f t="shared" si="24"/>
        <v>21600</v>
      </c>
      <c r="S516" s="34">
        <f t="shared" si="25"/>
        <v>32400</v>
      </c>
      <c r="T516" s="34">
        <v>1</v>
      </c>
      <c r="U516" s="34">
        <v>250</v>
      </c>
      <c r="V516" s="34">
        <v>250</v>
      </c>
      <c r="W516" s="34">
        <v>1</v>
      </c>
      <c r="X516" s="34">
        <v>1</v>
      </c>
      <c r="Y516" s="34"/>
      <c r="Z516" s="34"/>
      <c r="AA516" s="34"/>
      <c r="AB516" s="34"/>
      <c r="AC516" s="34"/>
      <c r="AD516" s="34">
        <v>1</v>
      </c>
      <c r="AE516" s="34"/>
      <c r="AF516" s="34">
        <v>1</v>
      </c>
      <c r="AG516" s="34">
        <v>250</v>
      </c>
      <c r="AH516" s="34">
        <v>250</v>
      </c>
    </row>
    <row r="517" spans="1:34" ht="178.5" x14ac:dyDescent="0.25">
      <c r="A517" s="34"/>
      <c r="B517" s="34">
        <v>503</v>
      </c>
      <c r="C517" s="48" t="s">
        <v>2290</v>
      </c>
      <c r="D517" s="34" t="s">
        <v>2291</v>
      </c>
      <c r="E517" s="34"/>
      <c r="F517" s="34"/>
      <c r="G517" s="34" t="s">
        <v>1090</v>
      </c>
      <c r="H517" s="34" t="s">
        <v>1108</v>
      </c>
      <c r="I517" s="34"/>
      <c r="J517" s="34" t="s">
        <v>1113</v>
      </c>
      <c r="K517" s="34">
        <v>4200</v>
      </c>
      <c r="L517" s="34">
        <v>1100</v>
      </c>
      <c r="M517" s="34">
        <v>5000</v>
      </c>
      <c r="N517" s="34"/>
      <c r="O517" s="34">
        <v>3000</v>
      </c>
      <c r="P517" s="34"/>
      <c r="Q517" s="34">
        <f t="shared" si="23"/>
        <v>13300</v>
      </c>
      <c r="R517" s="34">
        <f t="shared" si="24"/>
        <v>26600</v>
      </c>
      <c r="S517" s="34">
        <f t="shared" si="25"/>
        <v>39900</v>
      </c>
      <c r="T517" s="34">
        <v>1</v>
      </c>
      <c r="U517" s="34">
        <v>250</v>
      </c>
      <c r="V517" s="34">
        <v>250</v>
      </c>
      <c r="W517" s="34">
        <v>1</v>
      </c>
      <c r="X517" s="34">
        <v>1</v>
      </c>
      <c r="Y517" s="34"/>
      <c r="Z517" s="34"/>
      <c r="AA517" s="34"/>
      <c r="AB517" s="34"/>
      <c r="AC517" s="34"/>
      <c r="AD517" s="34">
        <v>2</v>
      </c>
      <c r="AE517" s="34"/>
      <c r="AF517" s="34">
        <v>1</v>
      </c>
      <c r="AG517" s="34">
        <v>200</v>
      </c>
      <c r="AH517" s="34">
        <v>200</v>
      </c>
    </row>
    <row r="518" spans="1:34" ht="204" x14ac:dyDescent="0.25">
      <c r="A518" s="34"/>
      <c r="B518" s="34">
        <v>504</v>
      </c>
      <c r="C518" s="48" t="s">
        <v>2292</v>
      </c>
      <c r="D518" s="34" t="s">
        <v>2293</v>
      </c>
      <c r="E518" s="34"/>
      <c r="F518" s="34"/>
      <c r="G518" s="34" t="s">
        <v>1090</v>
      </c>
      <c r="H518" s="34" t="s">
        <v>1108</v>
      </c>
      <c r="I518" s="34"/>
      <c r="J518" s="34" t="s">
        <v>1113</v>
      </c>
      <c r="K518" s="34">
        <v>4200</v>
      </c>
      <c r="L518" s="34">
        <v>1100</v>
      </c>
      <c r="M518" s="34">
        <v>7500</v>
      </c>
      <c r="N518" s="34"/>
      <c r="O518" s="34">
        <v>3000</v>
      </c>
      <c r="P518" s="34"/>
      <c r="Q518" s="34">
        <f t="shared" si="23"/>
        <v>15800</v>
      </c>
      <c r="R518" s="34">
        <f t="shared" si="24"/>
        <v>31600</v>
      </c>
      <c r="S518" s="34">
        <f t="shared" si="25"/>
        <v>47400</v>
      </c>
      <c r="T518" s="34">
        <v>1</v>
      </c>
      <c r="U518" s="34">
        <v>250</v>
      </c>
      <c r="V518" s="34">
        <v>250</v>
      </c>
      <c r="W518" s="34">
        <v>1</v>
      </c>
      <c r="X518" s="34">
        <v>1</v>
      </c>
      <c r="Y518" s="34"/>
      <c r="Z518" s="34"/>
      <c r="AA518" s="34"/>
      <c r="AB518" s="34"/>
      <c r="AC518" s="34"/>
      <c r="AD518" s="34">
        <v>3</v>
      </c>
      <c r="AE518" s="34"/>
      <c r="AF518" s="34">
        <v>1</v>
      </c>
      <c r="AG518" s="34">
        <v>250</v>
      </c>
      <c r="AH518" s="34">
        <v>250</v>
      </c>
    </row>
    <row r="519" spans="1:34" ht="178.5" x14ac:dyDescent="0.25">
      <c r="A519" s="34"/>
      <c r="B519" s="34">
        <v>505</v>
      </c>
      <c r="C519" s="34" t="s">
        <v>2294</v>
      </c>
      <c r="D519" s="34" t="s">
        <v>2295</v>
      </c>
      <c r="E519" s="34"/>
      <c r="F519" s="34"/>
      <c r="G519" s="34" t="s">
        <v>1089</v>
      </c>
      <c r="H519" s="34" t="s">
        <v>1224</v>
      </c>
      <c r="I519" s="34" t="s">
        <v>408</v>
      </c>
      <c r="J519" s="34" t="s">
        <v>1113</v>
      </c>
      <c r="K519" s="34">
        <v>4200</v>
      </c>
      <c r="L519" s="34">
        <v>1100</v>
      </c>
      <c r="M519" s="34">
        <v>2500</v>
      </c>
      <c r="N519" s="34"/>
      <c r="O519" s="34">
        <v>3000</v>
      </c>
      <c r="P519" s="34"/>
      <c r="Q519" s="34">
        <f t="shared" si="23"/>
        <v>10800</v>
      </c>
      <c r="R519" s="34">
        <f t="shared" si="24"/>
        <v>21600</v>
      </c>
      <c r="S519" s="34">
        <f t="shared" si="25"/>
        <v>32400</v>
      </c>
      <c r="T519" s="34">
        <v>1</v>
      </c>
      <c r="U519" s="34">
        <v>250</v>
      </c>
      <c r="V519" s="34">
        <v>250</v>
      </c>
      <c r="W519" s="34">
        <v>1</v>
      </c>
      <c r="X519" s="34">
        <v>1</v>
      </c>
      <c r="Y519" s="34"/>
      <c r="Z519" s="34"/>
      <c r="AA519" s="34"/>
      <c r="AB519" s="34"/>
      <c r="AC519" s="34"/>
      <c r="AD519" s="34">
        <v>1</v>
      </c>
      <c r="AE519" s="34"/>
      <c r="AF519" s="34">
        <v>1</v>
      </c>
      <c r="AG519" s="34" t="s">
        <v>86</v>
      </c>
      <c r="AH519" s="34">
        <v>125</v>
      </c>
    </row>
    <row r="520" spans="1:34" ht="299.25" x14ac:dyDescent="0.25">
      <c r="A520" s="34"/>
      <c r="B520" s="34">
        <v>506</v>
      </c>
      <c r="C520" s="64" t="s">
        <v>2296</v>
      </c>
      <c r="D520" s="65" t="s">
        <v>2297</v>
      </c>
      <c r="E520" s="34"/>
      <c r="F520" s="34"/>
      <c r="G520" s="34" t="s">
        <v>1087</v>
      </c>
      <c r="H520" s="34" t="s">
        <v>1108</v>
      </c>
      <c r="I520" s="34"/>
      <c r="J520" s="34" t="s">
        <v>1113</v>
      </c>
      <c r="K520" s="34">
        <v>4200</v>
      </c>
      <c r="L520" s="34">
        <v>2100</v>
      </c>
      <c r="M520" s="34">
        <v>2500</v>
      </c>
      <c r="N520" s="34"/>
      <c r="O520" s="34">
        <v>3000</v>
      </c>
      <c r="P520" s="34"/>
      <c r="Q520" s="34">
        <f t="shared" si="23"/>
        <v>11800</v>
      </c>
      <c r="R520" s="34">
        <f t="shared" si="24"/>
        <v>23600</v>
      </c>
      <c r="S520" s="34">
        <f t="shared" si="25"/>
        <v>35400</v>
      </c>
      <c r="T520" s="34">
        <v>1</v>
      </c>
      <c r="U520" s="34">
        <v>250</v>
      </c>
      <c r="V520" s="34">
        <v>250</v>
      </c>
      <c r="W520" s="34">
        <v>1</v>
      </c>
      <c r="X520" s="34">
        <v>1</v>
      </c>
      <c r="Y520" s="34"/>
      <c r="Z520" s="34"/>
      <c r="AA520" s="34"/>
      <c r="AB520" s="34"/>
      <c r="AC520" s="34"/>
      <c r="AD520" s="34">
        <v>1</v>
      </c>
      <c r="AE520" s="34"/>
      <c r="AF520" s="34">
        <v>3</v>
      </c>
      <c r="AG520" s="34" t="s">
        <v>2298</v>
      </c>
      <c r="AH520" s="34">
        <f>90+62.5</f>
        <v>152.5</v>
      </c>
    </row>
    <row r="521" spans="1:34" ht="299.25" x14ac:dyDescent="0.25">
      <c r="A521" s="34"/>
      <c r="B521" s="34">
        <v>507</v>
      </c>
      <c r="C521" s="64" t="s">
        <v>2299</v>
      </c>
      <c r="D521" s="34" t="s">
        <v>2300</v>
      </c>
      <c r="E521" s="34"/>
      <c r="F521" s="34"/>
      <c r="G521" s="34" t="s">
        <v>1087</v>
      </c>
      <c r="H521" s="34" t="s">
        <v>1108</v>
      </c>
      <c r="I521" s="34"/>
      <c r="J521" s="34" t="s">
        <v>1113</v>
      </c>
      <c r="K521" s="34">
        <v>4200</v>
      </c>
      <c r="L521" s="34">
        <v>1100</v>
      </c>
      <c r="M521" s="34">
        <v>2500</v>
      </c>
      <c r="N521" s="34"/>
      <c r="O521" s="34">
        <v>3000</v>
      </c>
      <c r="P521" s="34"/>
      <c r="Q521" s="34">
        <f t="shared" si="23"/>
        <v>10800</v>
      </c>
      <c r="R521" s="34">
        <f t="shared" si="24"/>
        <v>21600</v>
      </c>
      <c r="S521" s="34">
        <f t="shared" si="25"/>
        <v>32400</v>
      </c>
      <c r="T521" s="34">
        <v>1</v>
      </c>
      <c r="U521" s="34">
        <v>250</v>
      </c>
      <c r="V521" s="34">
        <v>250</v>
      </c>
      <c r="W521" s="34">
        <v>1</v>
      </c>
      <c r="X521" s="34">
        <v>1</v>
      </c>
      <c r="Y521" s="34"/>
      <c r="Z521" s="34"/>
      <c r="AA521" s="34"/>
      <c r="AB521" s="34"/>
      <c r="AC521" s="34"/>
      <c r="AD521" s="34">
        <v>1</v>
      </c>
      <c r="AE521" s="34"/>
      <c r="AF521" s="34">
        <v>1</v>
      </c>
      <c r="AG521" s="34" t="s">
        <v>86</v>
      </c>
      <c r="AH521" s="34">
        <v>125</v>
      </c>
    </row>
    <row r="522" spans="1:34" ht="153" x14ac:dyDescent="0.25">
      <c r="A522" s="34"/>
      <c r="B522" s="34">
        <v>508</v>
      </c>
      <c r="C522" s="34" t="s">
        <v>2301</v>
      </c>
      <c r="D522" s="34" t="s">
        <v>2302</v>
      </c>
      <c r="E522" s="34"/>
      <c r="F522" s="34"/>
      <c r="G522" s="34" t="s">
        <v>1084</v>
      </c>
      <c r="H522" s="34" t="s">
        <v>1108</v>
      </c>
      <c r="I522" s="34"/>
      <c r="J522" s="34" t="s">
        <v>1113</v>
      </c>
      <c r="K522" s="34">
        <v>4200</v>
      </c>
      <c r="L522" s="34">
        <v>1100</v>
      </c>
      <c r="M522" s="34">
        <v>7500</v>
      </c>
      <c r="N522" s="34"/>
      <c r="O522" s="34">
        <v>2800</v>
      </c>
      <c r="P522" s="34"/>
      <c r="Q522" s="34">
        <f t="shared" si="23"/>
        <v>15600</v>
      </c>
      <c r="R522" s="34">
        <f t="shared" si="24"/>
        <v>31200</v>
      </c>
      <c r="S522" s="34">
        <f t="shared" si="25"/>
        <v>46800</v>
      </c>
      <c r="T522" s="34">
        <v>1</v>
      </c>
      <c r="U522" s="34" t="s">
        <v>27</v>
      </c>
      <c r="V522" s="34">
        <v>500</v>
      </c>
      <c r="W522" s="34">
        <v>1</v>
      </c>
      <c r="X522" s="34">
        <v>4</v>
      </c>
      <c r="Y522" s="34"/>
      <c r="Z522" s="34"/>
      <c r="AA522" s="34"/>
      <c r="AB522" s="34"/>
      <c r="AC522" s="34"/>
      <c r="AD522" s="34">
        <v>3</v>
      </c>
      <c r="AE522" s="34"/>
      <c r="AF522" s="34">
        <v>1</v>
      </c>
      <c r="AG522" s="34" t="s">
        <v>35</v>
      </c>
      <c r="AH522" s="34">
        <v>250</v>
      </c>
    </row>
    <row r="523" spans="1:34" ht="315" x14ac:dyDescent="0.25">
      <c r="A523" s="34"/>
      <c r="B523" s="34">
        <v>509</v>
      </c>
      <c r="C523" s="1" t="s">
        <v>2303</v>
      </c>
      <c r="D523" s="36" t="s">
        <v>2304</v>
      </c>
      <c r="E523" s="34"/>
      <c r="F523" s="34"/>
      <c r="G523" s="36" t="s">
        <v>1086</v>
      </c>
      <c r="H523" s="34" t="s">
        <v>1108</v>
      </c>
      <c r="I523" s="34"/>
      <c r="J523" s="34" t="s">
        <v>1113</v>
      </c>
      <c r="K523" s="34">
        <v>4200</v>
      </c>
      <c r="L523" s="34">
        <v>1100</v>
      </c>
      <c r="M523" s="34">
        <v>2500</v>
      </c>
      <c r="N523" s="34"/>
      <c r="O523" s="34">
        <v>3000</v>
      </c>
      <c r="P523" s="34"/>
      <c r="Q523" s="34">
        <f t="shared" si="23"/>
        <v>10800</v>
      </c>
      <c r="R523" s="34">
        <f t="shared" si="24"/>
        <v>21600</v>
      </c>
      <c r="S523" s="34">
        <f t="shared" si="25"/>
        <v>32400</v>
      </c>
      <c r="T523" s="34">
        <v>1</v>
      </c>
      <c r="U523" s="34" t="s">
        <v>35</v>
      </c>
      <c r="V523" s="34">
        <v>250</v>
      </c>
      <c r="W523" s="34">
        <v>1</v>
      </c>
      <c r="X523" s="34">
        <v>1</v>
      </c>
      <c r="Y523" s="34"/>
      <c r="Z523" s="34"/>
      <c r="AA523" s="34"/>
      <c r="AB523" s="34"/>
      <c r="AC523" s="34"/>
      <c r="AD523" s="34">
        <v>1</v>
      </c>
      <c r="AE523" s="34"/>
      <c r="AF523" s="34">
        <v>1</v>
      </c>
      <c r="AG523" s="34" t="s">
        <v>35</v>
      </c>
      <c r="AH523" s="34">
        <v>250</v>
      </c>
    </row>
    <row r="524" spans="1:34" ht="178.5" x14ac:dyDescent="0.25">
      <c r="A524" s="34"/>
      <c r="B524" s="34">
        <v>510</v>
      </c>
      <c r="C524" s="48" t="s">
        <v>2305</v>
      </c>
      <c r="D524" s="34" t="s">
        <v>1904</v>
      </c>
      <c r="E524" s="34"/>
      <c r="F524" s="34"/>
      <c r="G524" s="34" t="s">
        <v>1090</v>
      </c>
      <c r="H524" s="34" t="s">
        <v>1108</v>
      </c>
      <c r="I524" s="34"/>
      <c r="J524" s="34" t="s">
        <v>1113</v>
      </c>
      <c r="K524" s="34">
        <v>4200</v>
      </c>
      <c r="L524" s="34">
        <v>1100</v>
      </c>
      <c r="M524" s="34">
        <v>2500</v>
      </c>
      <c r="N524" s="34"/>
      <c r="O524" s="34">
        <v>3000</v>
      </c>
      <c r="P524" s="34"/>
      <c r="Q524" s="34">
        <f t="shared" si="23"/>
        <v>10800</v>
      </c>
      <c r="R524" s="34">
        <f t="shared" si="24"/>
        <v>21600</v>
      </c>
      <c r="S524" s="34">
        <f t="shared" si="25"/>
        <v>32400</v>
      </c>
      <c r="T524" s="34">
        <v>1</v>
      </c>
      <c r="U524" s="34" t="s">
        <v>35</v>
      </c>
      <c r="V524" s="34">
        <v>250</v>
      </c>
      <c r="W524" s="34">
        <v>1</v>
      </c>
      <c r="X524" s="34">
        <v>1</v>
      </c>
      <c r="Y524" s="34"/>
      <c r="Z524" s="34"/>
      <c r="AA524" s="34"/>
      <c r="AB524" s="34"/>
      <c r="AC524" s="34"/>
      <c r="AD524" s="34">
        <v>1</v>
      </c>
      <c r="AE524" s="34"/>
      <c r="AF524" s="34">
        <v>1</v>
      </c>
      <c r="AG524" s="34" t="s">
        <v>86</v>
      </c>
      <c r="AH524" s="34">
        <v>125</v>
      </c>
    </row>
    <row r="525" spans="1:34" ht="127.5" x14ac:dyDescent="0.25">
      <c r="A525" s="34"/>
      <c r="B525" s="34">
        <v>511</v>
      </c>
      <c r="C525" s="48" t="s">
        <v>2306</v>
      </c>
      <c r="D525" s="34" t="s">
        <v>2307</v>
      </c>
      <c r="E525" s="34"/>
      <c r="F525" s="34"/>
      <c r="G525" s="34" t="s">
        <v>1090</v>
      </c>
      <c r="H525" s="34" t="s">
        <v>1224</v>
      </c>
      <c r="I525" s="34"/>
      <c r="J525" s="34" t="s">
        <v>1113</v>
      </c>
      <c r="K525" s="34">
        <v>4200</v>
      </c>
      <c r="L525" s="34">
        <v>1100</v>
      </c>
      <c r="M525" s="34">
        <v>5000</v>
      </c>
      <c r="N525" s="34"/>
      <c r="O525" s="34">
        <v>3000</v>
      </c>
      <c r="P525" s="34"/>
      <c r="Q525" s="34">
        <f t="shared" si="23"/>
        <v>13300</v>
      </c>
      <c r="R525" s="34">
        <f t="shared" si="24"/>
        <v>26600</v>
      </c>
      <c r="S525" s="34">
        <f t="shared" si="25"/>
        <v>39900</v>
      </c>
      <c r="T525" s="34">
        <v>1</v>
      </c>
      <c r="U525" s="34" t="s">
        <v>27</v>
      </c>
      <c r="V525" s="34">
        <v>500</v>
      </c>
      <c r="W525" s="34">
        <v>1</v>
      </c>
      <c r="X525" s="34">
        <v>1</v>
      </c>
      <c r="Y525" s="34"/>
      <c r="Z525" s="34"/>
      <c r="AA525" s="34"/>
      <c r="AB525" s="34"/>
      <c r="AC525" s="34"/>
      <c r="AD525" s="34">
        <v>2</v>
      </c>
      <c r="AE525" s="34"/>
      <c r="AF525" s="34">
        <v>1</v>
      </c>
      <c r="AG525" s="34">
        <v>200</v>
      </c>
      <c r="AH525" s="34">
        <v>200</v>
      </c>
    </row>
    <row r="526" spans="1:34" ht="165.75" x14ac:dyDescent="0.25">
      <c r="A526" s="34"/>
      <c r="B526" s="34">
        <v>512</v>
      </c>
      <c r="C526" s="48" t="s">
        <v>2308</v>
      </c>
      <c r="D526" s="34" t="s">
        <v>2309</v>
      </c>
      <c r="E526" s="34"/>
      <c r="F526" s="34"/>
      <c r="G526" s="34" t="s">
        <v>1090</v>
      </c>
      <c r="H526" s="34" t="s">
        <v>1108</v>
      </c>
      <c r="I526" s="34"/>
      <c r="J526" s="34" t="s">
        <v>1113</v>
      </c>
      <c r="K526" s="34">
        <v>4200</v>
      </c>
      <c r="L526" s="34">
        <v>700</v>
      </c>
      <c r="M526" s="34">
        <v>2500</v>
      </c>
      <c r="N526" s="34"/>
      <c r="O526" s="34">
        <v>3000</v>
      </c>
      <c r="P526" s="34"/>
      <c r="Q526" s="34">
        <f t="shared" si="23"/>
        <v>10400</v>
      </c>
      <c r="R526" s="34">
        <f t="shared" si="24"/>
        <v>20800</v>
      </c>
      <c r="S526" s="34">
        <f t="shared" si="25"/>
        <v>31200</v>
      </c>
      <c r="T526" s="37">
        <v>1</v>
      </c>
      <c r="U526" s="34">
        <v>160</v>
      </c>
      <c r="V526" s="34">
        <v>160</v>
      </c>
      <c r="W526" s="34">
        <v>1</v>
      </c>
      <c r="X526" s="37">
        <v>1</v>
      </c>
      <c r="Y526" s="37"/>
      <c r="Z526" s="34"/>
      <c r="AA526" s="34"/>
      <c r="AB526" s="34"/>
      <c r="AC526" s="34"/>
      <c r="AD526" s="34">
        <v>1</v>
      </c>
      <c r="AE526" s="34"/>
      <c r="AF526" s="34">
        <v>1</v>
      </c>
      <c r="AG526" s="34">
        <v>62.5</v>
      </c>
      <c r="AH526" s="34">
        <v>62.5</v>
      </c>
    </row>
    <row r="527" spans="1:34" ht="178.5" x14ac:dyDescent="0.25">
      <c r="A527" s="34"/>
      <c r="B527" s="34">
        <v>513</v>
      </c>
      <c r="C527" s="48" t="s">
        <v>2310</v>
      </c>
      <c r="D527" s="34" t="s">
        <v>2311</v>
      </c>
      <c r="E527" s="34"/>
      <c r="F527" s="34"/>
      <c r="G527" s="34" t="s">
        <v>1090</v>
      </c>
      <c r="H527" s="34" t="s">
        <v>1108</v>
      </c>
      <c r="I527" s="34"/>
      <c r="J527" s="34" t="s">
        <v>1113</v>
      </c>
      <c r="K527" s="34">
        <v>3300</v>
      </c>
      <c r="L527" s="34">
        <v>700</v>
      </c>
      <c r="M527" s="34">
        <v>2500</v>
      </c>
      <c r="N527" s="34"/>
      <c r="O527" s="34">
        <v>3000</v>
      </c>
      <c r="P527" s="34"/>
      <c r="Q527" s="34">
        <f t="shared" si="23"/>
        <v>9500</v>
      </c>
      <c r="R527" s="34">
        <f t="shared" si="24"/>
        <v>19000</v>
      </c>
      <c r="S527" s="34">
        <f t="shared" si="25"/>
        <v>28500</v>
      </c>
      <c r="T527" s="34">
        <v>1</v>
      </c>
      <c r="U527" s="34">
        <v>100</v>
      </c>
      <c r="V527" s="34">
        <v>100</v>
      </c>
      <c r="W527" s="34">
        <v>1</v>
      </c>
      <c r="X527" s="34">
        <v>1</v>
      </c>
      <c r="Y527" s="34"/>
      <c r="Z527" s="34"/>
      <c r="AA527" s="34"/>
      <c r="AB527" s="34"/>
      <c r="AC527" s="34"/>
      <c r="AD527" s="34">
        <v>1</v>
      </c>
      <c r="AE527" s="34"/>
      <c r="AF527" s="34">
        <v>1</v>
      </c>
      <c r="AG527" s="34">
        <v>62.5</v>
      </c>
      <c r="AH527" s="34">
        <v>62.5</v>
      </c>
    </row>
    <row r="528" spans="1:34" ht="191.25" x14ac:dyDescent="0.25">
      <c r="A528" s="34"/>
      <c r="B528" s="34">
        <v>514</v>
      </c>
      <c r="C528" s="48" t="s">
        <v>2312</v>
      </c>
      <c r="D528" s="34" t="s">
        <v>2313</v>
      </c>
      <c r="E528" s="34"/>
      <c r="F528" s="34"/>
      <c r="G528" s="34" t="s">
        <v>1090</v>
      </c>
      <c r="H528" s="34" t="s">
        <v>1108</v>
      </c>
      <c r="I528" s="34"/>
      <c r="J528" s="34" t="s">
        <v>1113</v>
      </c>
      <c r="K528" s="34">
        <v>4200</v>
      </c>
      <c r="L528" s="34">
        <v>1100</v>
      </c>
      <c r="M528" s="34">
        <v>2500</v>
      </c>
      <c r="N528" s="34"/>
      <c r="O528" s="34">
        <v>3000</v>
      </c>
      <c r="P528" s="34"/>
      <c r="Q528" s="34">
        <f t="shared" si="23"/>
        <v>10800</v>
      </c>
      <c r="R528" s="34">
        <f t="shared" si="24"/>
        <v>21600</v>
      </c>
      <c r="S528" s="34">
        <f t="shared" si="25"/>
        <v>32400</v>
      </c>
      <c r="T528" s="34">
        <v>1</v>
      </c>
      <c r="U528" s="34">
        <v>250</v>
      </c>
      <c r="V528" s="34">
        <v>250</v>
      </c>
      <c r="W528" s="34">
        <v>1</v>
      </c>
      <c r="X528" s="34">
        <v>1</v>
      </c>
      <c r="Y528" s="34"/>
      <c r="Z528" s="34"/>
      <c r="AA528" s="34"/>
      <c r="AB528" s="34"/>
      <c r="AC528" s="34"/>
      <c r="AD528" s="34">
        <v>1</v>
      </c>
      <c r="AE528" s="34"/>
      <c r="AF528" s="34">
        <v>1</v>
      </c>
      <c r="AG528" s="34">
        <v>125</v>
      </c>
      <c r="AH528" s="34">
        <v>125</v>
      </c>
    </row>
    <row r="529" spans="1:34" ht="165.75" x14ac:dyDescent="0.25">
      <c r="A529" s="34"/>
      <c r="B529" s="34">
        <v>515</v>
      </c>
      <c r="C529" s="48" t="s">
        <v>2314</v>
      </c>
      <c r="D529" s="34" t="s">
        <v>2315</v>
      </c>
      <c r="E529" s="34"/>
      <c r="F529" s="34"/>
      <c r="G529" s="34" t="s">
        <v>1090</v>
      </c>
      <c r="H529" s="34" t="s">
        <v>1108</v>
      </c>
      <c r="I529" s="34"/>
      <c r="J529" s="34" t="s">
        <v>1113</v>
      </c>
      <c r="K529" s="34">
        <v>4200</v>
      </c>
      <c r="L529" s="34">
        <v>1100</v>
      </c>
      <c r="M529" s="34">
        <v>2500</v>
      </c>
      <c r="N529" s="34"/>
      <c r="O529" s="34">
        <v>3000</v>
      </c>
      <c r="P529" s="34"/>
      <c r="Q529" s="34">
        <f t="shared" si="23"/>
        <v>10800</v>
      </c>
      <c r="R529" s="34">
        <f t="shared" si="24"/>
        <v>21600</v>
      </c>
      <c r="S529" s="34">
        <f t="shared" si="25"/>
        <v>32400</v>
      </c>
      <c r="T529" s="34">
        <v>1</v>
      </c>
      <c r="U529" s="34">
        <v>250</v>
      </c>
      <c r="V529" s="34">
        <v>250</v>
      </c>
      <c r="W529" s="34">
        <v>1</v>
      </c>
      <c r="X529" s="34">
        <v>1</v>
      </c>
      <c r="Y529" s="34"/>
      <c r="Z529" s="34"/>
      <c r="AA529" s="34"/>
      <c r="AB529" s="34"/>
      <c r="AC529" s="34"/>
      <c r="AD529" s="34">
        <v>1</v>
      </c>
      <c r="AE529" s="34"/>
      <c r="AF529" s="34">
        <v>1</v>
      </c>
      <c r="AG529" s="34">
        <v>125</v>
      </c>
      <c r="AH529" s="34">
        <v>125</v>
      </c>
    </row>
    <row r="530" spans="1:34" ht="191.25" x14ac:dyDescent="0.25">
      <c r="A530" s="34"/>
      <c r="B530" s="34">
        <v>516</v>
      </c>
      <c r="C530" s="48" t="s">
        <v>2316</v>
      </c>
      <c r="D530" s="34" t="s">
        <v>2317</v>
      </c>
      <c r="E530" s="34"/>
      <c r="F530" s="34"/>
      <c r="G530" s="34" t="s">
        <v>1090</v>
      </c>
      <c r="H530" s="34" t="s">
        <v>1108</v>
      </c>
      <c r="I530" s="34"/>
      <c r="J530" s="34" t="s">
        <v>1113</v>
      </c>
      <c r="K530" s="34">
        <v>4200</v>
      </c>
      <c r="L530" s="34">
        <v>1100</v>
      </c>
      <c r="M530" s="34">
        <v>2500</v>
      </c>
      <c r="N530" s="34"/>
      <c r="O530" s="34">
        <v>3000</v>
      </c>
      <c r="P530" s="34"/>
      <c r="Q530" s="34">
        <f t="shared" si="23"/>
        <v>10800</v>
      </c>
      <c r="R530" s="34">
        <f t="shared" si="24"/>
        <v>21600</v>
      </c>
      <c r="S530" s="34">
        <f t="shared" si="25"/>
        <v>32400</v>
      </c>
      <c r="T530" s="34">
        <v>1</v>
      </c>
      <c r="U530" s="34">
        <v>250</v>
      </c>
      <c r="V530" s="34">
        <v>250</v>
      </c>
      <c r="W530" s="34">
        <v>1</v>
      </c>
      <c r="X530" s="34">
        <v>1</v>
      </c>
      <c r="Y530" s="34"/>
      <c r="Z530" s="34"/>
      <c r="AA530" s="34"/>
      <c r="AB530" s="34"/>
      <c r="AC530" s="34"/>
      <c r="AD530" s="34">
        <v>1</v>
      </c>
      <c r="AE530" s="34"/>
      <c r="AF530" s="34">
        <v>1</v>
      </c>
      <c r="AG530" s="34">
        <v>125</v>
      </c>
      <c r="AH530" s="34">
        <v>125</v>
      </c>
    </row>
    <row r="531" spans="1:34" ht="216.75" x14ac:dyDescent="0.25">
      <c r="A531" s="34"/>
      <c r="B531" s="34">
        <v>517</v>
      </c>
      <c r="C531" s="48" t="s">
        <v>2318</v>
      </c>
      <c r="D531" s="34" t="s">
        <v>2319</v>
      </c>
      <c r="E531" s="34"/>
      <c r="F531" s="34"/>
      <c r="G531" s="34" t="s">
        <v>1090</v>
      </c>
      <c r="H531" s="34" t="s">
        <v>1108</v>
      </c>
      <c r="I531" s="34"/>
      <c r="J531" s="34" t="s">
        <v>1113</v>
      </c>
      <c r="K531" s="34">
        <v>4200</v>
      </c>
      <c r="L531" s="34">
        <v>1100</v>
      </c>
      <c r="M531" s="34">
        <v>2500</v>
      </c>
      <c r="N531" s="34"/>
      <c r="O531" s="34">
        <v>3000</v>
      </c>
      <c r="P531" s="34"/>
      <c r="Q531" s="34">
        <f t="shared" si="23"/>
        <v>10800</v>
      </c>
      <c r="R531" s="34">
        <f t="shared" si="24"/>
        <v>21600</v>
      </c>
      <c r="S531" s="34">
        <f t="shared" si="25"/>
        <v>32400</v>
      </c>
      <c r="T531" s="34">
        <v>1</v>
      </c>
      <c r="U531" s="34">
        <v>250</v>
      </c>
      <c r="V531" s="34">
        <v>250</v>
      </c>
      <c r="W531" s="34">
        <v>1</v>
      </c>
      <c r="X531" s="34">
        <v>1</v>
      </c>
      <c r="Y531" s="34"/>
      <c r="Z531" s="34"/>
      <c r="AA531" s="34"/>
      <c r="AB531" s="34"/>
      <c r="AC531" s="34"/>
      <c r="AD531" s="34">
        <v>1</v>
      </c>
      <c r="AE531" s="34"/>
      <c r="AF531" s="34">
        <v>1</v>
      </c>
      <c r="AG531" s="34">
        <v>125</v>
      </c>
      <c r="AH531" s="34">
        <v>125</v>
      </c>
    </row>
    <row r="532" spans="1:34" ht="216.75" x14ac:dyDescent="0.25">
      <c r="A532" s="34"/>
      <c r="B532" s="34">
        <v>518</v>
      </c>
      <c r="C532" s="48" t="s">
        <v>2320</v>
      </c>
      <c r="D532" s="34" t="s">
        <v>2321</v>
      </c>
      <c r="E532" s="34"/>
      <c r="F532" s="34"/>
      <c r="G532" s="34" t="s">
        <v>1090</v>
      </c>
      <c r="H532" s="34" t="s">
        <v>1108</v>
      </c>
      <c r="I532" s="34"/>
      <c r="J532" s="34" t="s">
        <v>1113</v>
      </c>
      <c r="K532" s="34">
        <v>4200</v>
      </c>
      <c r="L532" s="34">
        <v>1100</v>
      </c>
      <c r="M532" s="34">
        <v>2500</v>
      </c>
      <c r="N532" s="34"/>
      <c r="O532" s="34">
        <v>3000</v>
      </c>
      <c r="P532" s="34"/>
      <c r="Q532" s="34">
        <f t="shared" si="23"/>
        <v>10800</v>
      </c>
      <c r="R532" s="34">
        <f t="shared" si="24"/>
        <v>21600</v>
      </c>
      <c r="S532" s="34">
        <f t="shared" si="25"/>
        <v>32400</v>
      </c>
      <c r="T532" s="34">
        <v>1</v>
      </c>
      <c r="U532" s="34">
        <v>250</v>
      </c>
      <c r="V532" s="34">
        <v>250</v>
      </c>
      <c r="W532" s="34">
        <v>1</v>
      </c>
      <c r="X532" s="34">
        <v>1</v>
      </c>
      <c r="Y532" s="34"/>
      <c r="Z532" s="34"/>
      <c r="AA532" s="34"/>
      <c r="AB532" s="34"/>
      <c r="AC532" s="34"/>
      <c r="AD532" s="34">
        <v>1</v>
      </c>
      <c r="AE532" s="34"/>
      <c r="AF532" s="34">
        <v>1</v>
      </c>
      <c r="AG532" s="34">
        <v>125</v>
      </c>
      <c r="AH532" s="34">
        <v>125</v>
      </c>
    </row>
    <row r="533" spans="1:34" ht="267.75" x14ac:dyDescent="0.25">
      <c r="A533" s="34"/>
      <c r="B533" s="34">
        <v>519</v>
      </c>
      <c r="C533" s="48" t="s">
        <v>2322</v>
      </c>
      <c r="D533" s="34" t="s">
        <v>2323</v>
      </c>
      <c r="E533" s="34"/>
      <c r="F533" s="34"/>
      <c r="G533" s="34" t="s">
        <v>1090</v>
      </c>
      <c r="H533" s="34" t="s">
        <v>1108</v>
      </c>
      <c r="I533" s="34"/>
      <c r="J533" s="34" t="s">
        <v>1113</v>
      </c>
      <c r="K533" s="34">
        <v>4200</v>
      </c>
      <c r="L533" s="34">
        <v>700</v>
      </c>
      <c r="M533" s="34">
        <v>2500</v>
      </c>
      <c r="N533" s="34"/>
      <c r="O533" s="34">
        <v>3000</v>
      </c>
      <c r="P533" s="34"/>
      <c r="Q533" s="34">
        <f t="shared" si="23"/>
        <v>10400</v>
      </c>
      <c r="R533" s="34">
        <f t="shared" si="24"/>
        <v>20800</v>
      </c>
      <c r="S533" s="34">
        <f t="shared" si="25"/>
        <v>31200</v>
      </c>
      <c r="T533" s="34">
        <v>1</v>
      </c>
      <c r="U533" s="34">
        <v>250</v>
      </c>
      <c r="V533" s="34">
        <v>250</v>
      </c>
      <c r="W533" s="34">
        <v>1</v>
      </c>
      <c r="X533" s="34">
        <v>1</v>
      </c>
      <c r="Y533" s="34"/>
      <c r="Z533" s="34"/>
      <c r="AA533" s="34"/>
      <c r="AB533" s="34"/>
      <c r="AC533" s="34"/>
      <c r="AD533" s="34">
        <v>1</v>
      </c>
      <c r="AE533" s="34"/>
      <c r="AF533" s="34">
        <v>1</v>
      </c>
      <c r="AG533" s="34">
        <v>100</v>
      </c>
      <c r="AH533" s="34">
        <v>100</v>
      </c>
    </row>
    <row r="534" spans="1:34" ht="153" x14ac:dyDescent="0.25">
      <c r="A534" s="34"/>
      <c r="B534" s="34">
        <v>520</v>
      </c>
      <c r="C534" s="48" t="s">
        <v>2324</v>
      </c>
      <c r="D534" s="34" t="s">
        <v>2325</v>
      </c>
      <c r="E534" s="34"/>
      <c r="F534" s="34"/>
      <c r="G534" s="34" t="s">
        <v>1090</v>
      </c>
      <c r="H534" s="34" t="s">
        <v>1108</v>
      </c>
      <c r="I534" s="34"/>
      <c r="J534" s="34" t="s">
        <v>1113</v>
      </c>
      <c r="K534" s="34">
        <v>5800</v>
      </c>
      <c r="L534" s="34">
        <v>1100</v>
      </c>
      <c r="M534" s="34">
        <v>5000</v>
      </c>
      <c r="N534" s="34"/>
      <c r="O534" s="34">
        <v>3000</v>
      </c>
      <c r="P534" s="34"/>
      <c r="Q534" s="34">
        <f t="shared" si="23"/>
        <v>14900</v>
      </c>
      <c r="R534" s="34">
        <f t="shared" si="24"/>
        <v>29800</v>
      </c>
      <c r="S534" s="34">
        <f t="shared" si="25"/>
        <v>44700</v>
      </c>
      <c r="T534" s="34">
        <v>1</v>
      </c>
      <c r="U534" s="34">
        <v>750</v>
      </c>
      <c r="V534" s="34">
        <v>750</v>
      </c>
      <c r="W534" s="34">
        <v>1</v>
      </c>
      <c r="X534" s="34">
        <v>1</v>
      </c>
      <c r="Y534" s="34"/>
      <c r="Z534" s="34"/>
      <c r="AA534" s="34"/>
      <c r="AB534" s="34"/>
      <c r="AC534" s="34"/>
      <c r="AD534" s="34">
        <v>2</v>
      </c>
      <c r="AE534" s="34"/>
      <c r="AF534" s="34">
        <v>1</v>
      </c>
      <c r="AG534" s="34">
        <v>500</v>
      </c>
      <c r="AH534" s="34">
        <v>500</v>
      </c>
    </row>
    <row r="535" spans="1:34" ht="127.5" x14ac:dyDescent="0.25">
      <c r="A535" s="34"/>
      <c r="B535" s="47">
        <v>521</v>
      </c>
      <c r="C535" s="48" t="s">
        <v>2326</v>
      </c>
      <c r="D535" s="34" t="s">
        <v>2327</v>
      </c>
      <c r="E535" s="34"/>
      <c r="F535" s="34"/>
      <c r="G535" s="34" t="s">
        <v>1089</v>
      </c>
      <c r="H535" s="34" t="s">
        <v>1108</v>
      </c>
      <c r="I535" s="34"/>
      <c r="J535" s="34" t="s">
        <v>1113</v>
      </c>
      <c r="K535" s="34">
        <v>4200</v>
      </c>
      <c r="L535" s="34">
        <v>1100</v>
      </c>
      <c r="M535" s="34">
        <v>5000</v>
      </c>
      <c r="N535" s="34"/>
      <c r="O535" s="34">
        <v>3000</v>
      </c>
      <c r="P535" s="34"/>
      <c r="Q535" s="34">
        <f t="shared" si="23"/>
        <v>13300</v>
      </c>
      <c r="R535" s="34">
        <f t="shared" si="24"/>
        <v>26600</v>
      </c>
      <c r="S535" s="34">
        <f t="shared" si="25"/>
        <v>39900</v>
      </c>
      <c r="T535" s="34">
        <v>1</v>
      </c>
      <c r="U535" s="34">
        <v>250</v>
      </c>
      <c r="V535" s="34">
        <v>250</v>
      </c>
      <c r="W535" s="34">
        <v>1</v>
      </c>
      <c r="X535" s="34">
        <v>1</v>
      </c>
      <c r="Y535" s="34"/>
      <c r="Z535" s="34"/>
      <c r="AA535" s="34"/>
      <c r="AB535" s="34"/>
      <c r="AC535" s="34"/>
      <c r="AD535" s="34">
        <v>2</v>
      </c>
      <c r="AE535" s="34"/>
      <c r="AF535" s="34">
        <v>1</v>
      </c>
      <c r="AG535" s="37">
        <v>320</v>
      </c>
      <c r="AH535" s="34">
        <v>320</v>
      </c>
    </row>
    <row r="536" spans="1:34" ht="191.25" x14ac:dyDescent="0.25">
      <c r="A536" s="34"/>
      <c r="B536" s="34">
        <v>522</v>
      </c>
      <c r="C536" s="48" t="s">
        <v>2328</v>
      </c>
      <c r="D536" s="34" t="s">
        <v>2329</v>
      </c>
      <c r="E536" s="34"/>
      <c r="F536" s="34"/>
      <c r="G536" s="34" t="s">
        <v>1089</v>
      </c>
      <c r="H536" s="34" t="s">
        <v>1108</v>
      </c>
      <c r="I536" s="34"/>
      <c r="J536" s="34" t="s">
        <v>1113</v>
      </c>
      <c r="K536" s="34">
        <v>4200</v>
      </c>
      <c r="L536" s="34">
        <v>1100</v>
      </c>
      <c r="M536" s="34">
        <v>5000</v>
      </c>
      <c r="N536" s="34"/>
      <c r="O536" s="34">
        <v>3000</v>
      </c>
      <c r="P536" s="34"/>
      <c r="Q536" s="34">
        <f t="shared" si="23"/>
        <v>13300</v>
      </c>
      <c r="R536" s="34">
        <f t="shared" si="24"/>
        <v>26600</v>
      </c>
      <c r="S536" s="34">
        <f t="shared" si="25"/>
        <v>39900</v>
      </c>
      <c r="T536" s="34">
        <v>1</v>
      </c>
      <c r="U536" s="34">
        <v>500</v>
      </c>
      <c r="V536" s="34">
        <v>500</v>
      </c>
      <c r="W536" s="34">
        <v>1</v>
      </c>
      <c r="X536" s="34">
        <v>1</v>
      </c>
      <c r="Y536" s="34"/>
      <c r="Z536" s="34"/>
      <c r="AA536" s="34"/>
      <c r="AB536" s="34"/>
      <c r="AC536" s="34"/>
      <c r="AD536" s="34">
        <v>2</v>
      </c>
      <c r="AE536" s="34"/>
      <c r="AF536" s="34">
        <v>1</v>
      </c>
      <c r="AG536" s="34">
        <v>380</v>
      </c>
      <c r="AH536" s="34">
        <v>380</v>
      </c>
    </row>
    <row r="537" spans="1:34" ht="165.75" x14ac:dyDescent="0.25">
      <c r="A537" s="34"/>
      <c r="B537" s="34">
        <v>523</v>
      </c>
      <c r="C537" s="48" t="s">
        <v>2330</v>
      </c>
      <c r="D537" s="34" t="s">
        <v>2331</v>
      </c>
      <c r="E537" s="34"/>
      <c r="F537" s="34"/>
      <c r="G537" s="34" t="s">
        <v>1089</v>
      </c>
      <c r="H537" s="34" t="s">
        <v>1108</v>
      </c>
      <c r="I537" s="34"/>
      <c r="J537" s="34" t="s">
        <v>1113</v>
      </c>
      <c r="K537" s="34">
        <v>4200</v>
      </c>
      <c r="L537" s="34">
        <v>1100</v>
      </c>
      <c r="M537" s="34">
        <v>5000</v>
      </c>
      <c r="N537" s="34"/>
      <c r="O537" s="34">
        <v>3000</v>
      </c>
      <c r="P537" s="34"/>
      <c r="Q537" s="34">
        <f t="shared" ref="Q537:Q547" si="26">K537+L537+M537+O537+P537</f>
        <v>13300</v>
      </c>
      <c r="R537" s="34">
        <f t="shared" si="24"/>
        <v>26600</v>
      </c>
      <c r="S537" s="34">
        <f t="shared" si="25"/>
        <v>39900</v>
      </c>
      <c r="T537" s="34">
        <v>1</v>
      </c>
      <c r="U537" s="34">
        <v>500</v>
      </c>
      <c r="V537" s="34">
        <v>500</v>
      </c>
      <c r="W537" s="34">
        <v>1</v>
      </c>
      <c r="X537" s="34">
        <v>1</v>
      </c>
      <c r="Y537" s="34"/>
      <c r="Z537" s="34"/>
      <c r="AA537" s="34"/>
      <c r="AB537" s="34"/>
      <c r="AC537" s="34"/>
      <c r="AD537" s="34">
        <v>2</v>
      </c>
      <c r="AE537" s="34"/>
      <c r="AF537" s="34">
        <v>1</v>
      </c>
      <c r="AG537" s="34">
        <v>400</v>
      </c>
      <c r="AH537" s="34">
        <v>400</v>
      </c>
    </row>
    <row r="538" spans="1:34" ht="127.5" x14ac:dyDescent="0.25">
      <c r="A538" s="34"/>
      <c r="B538" s="34">
        <v>524</v>
      </c>
      <c r="C538" s="48" t="s">
        <v>2332</v>
      </c>
      <c r="D538" s="34" t="s">
        <v>2333</v>
      </c>
      <c r="E538" s="34"/>
      <c r="F538" s="34"/>
      <c r="G538" s="34" t="s">
        <v>1089</v>
      </c>
      <c r="H538" s="34" t="s">
        <v>1108</v>
      </c>
      <c r="I538" s="34"/>
      <c r="J538" s="34" t="s">
        <v>1113</v>
      </c>
      <c r="K538" s="34">
        <v>5800</v>
      </c>
      <c r="L538" s="34">
        <v>1100</v>
      </c>
      <c r="M538" s="34">
        <v>5000</v>
      </c>
      <c r="N538" s="34"/>
      <c r="O538" s="34">
        <v>3000</v>
      </c>
      <c r="P538" s="34"/>
      <c r="Q538" s="34">
        <f t="shared" si="26"/>
        <v>14900</v>
      </c>
      <c r="R538" s="34">
        <f t="shared" si="24"/>
        <v>29800</v>
      </c>
      <c r="S538" s="34">
        <f t="shared" si="25"/>
        <v>44700</v>
      </c>
      <c r="T538" s="34">
        <v>1</v>
      </c>
      <c r="U538" s="34">
        <v>630</v>
      </c>
      <c r="V538" s="34">
        <v>630</v>
      </c>
      <c r="W538" s="34">
        <v>1</v>
      </c>
      <c r="X538" s="34">
        <v>1</v>
      </c>
      <c r="Y538" s="34"/>
      <c r="Z538" s="34"/>
      <c r="AA538" s="34"/>
      <c r="AB538" s="34"/>
      <c r="AC538" s="34"/>
      <c r="AD538" s="34">
        <v>2</v>
      </c>
      <c r="AE538" s="34"/>
      <c r="AF538" s="34">
        <v>1</v>
      </c>
      <c r="AG538" s="34">
        <v>180</v>
      </c>
      <c r="AH538" s="34">
        <v>180</v>
      </c>
    </row>
    <row r="539" spans="1:34" ht="191.25" x14ac:dyDescent="0.25">
      <c r="A539" s="34"/>
      <c r="B539" s="34">
        <v>525</v>
      </c>
      <c r="C539" s="48" t="s">
        <v>2334</v>
      </c>
      <c r="D539" s="34" t="s">
        <v>2335</v>
      </c>
      <c r="E539" s="34"/>
      <c r="F539" s="34"/>
      <c r="G539" s="34" t="s">
        <v>1089</v>
      </c>
      <c r="H539" s="34" t="s">
        <v>1108</v>
      </c>
      <c r="I539" s="34"/>
      <c r="J539" s="34" t="s">
        <v>1113</v>
      </c>
      <c r="K539" s="34">
        <v>4200</v>
      </c>
      <c r="L539" s="34">
        <v>1100</v>
      </c>
      <c r="M539" s="34">
        <v>2500</v>
      </c>
      <c r="N539" s="34"/>
      <c r="O539" s="34">
        <v>3000</v>
      </c>
      <c r="P539" s="34"/>
      <c r="Q539" s="34">
        <f t="shared" si="26"/>
        <v>10800</v>
      </c>
      <c r="R539" s="34">
        <f t="shared" ref="R539:R552" si="27">Q539*2</f>
        <v>21600</v>
      </c>
      <c r="S539" s="34">
        <f t="shared" ref="S539:S554" si="28">Q539*3</f>
        <v>32400</v>
      </c>
      <c r="T539" s="34">
        <v>1</v>
      </c>
      <c r="U539" s="34">
        <v>500</v>
      </c>
      <c r="V539" s="34">
        <v>500</v>
      </c>
      <c r="W539" s="34">
        <v>1</v>
      </c>
      <c r="X539" s="34">
        <v>1</v>
      </c>
      <c r="Y539" s="34"/>
      <c r="Z539" s="34"/>
      <c r="AA539" s="34"/>
      <c r="AB539" s="34"/>
      <c r="AC539" s="34"/>
      <c r="AD539" s="34">
        <v>1</v>
      </c>
      <c r="AE539" s="34"/>
      <c r="AF539" s="34">
        <v>1</v>
      </c>
      <c r="AG539" s="34">
        <v>500</v>
      </c>
      <c r="AH539" s="34">
        <v>500</v>
      </c>
    </row>
    <row r="540" spans="1:34" ht="153" x14ac:dyDescent="0.25">
      <c r="A540" s="34"/>
      <c r="B540" s="34">
        <v>526</v>
      </c>
      <c r="C540" s="48" t="s">
        <v>2336</v>
      </c>
      <c r="D540" s="34" t="s">
        <v>2337</v>
      </c>
      <c r="E540" s="34"/>
      <c r="F540" s="34"/>
      <c r="G540" s="34" t="s">
        <v>1090</v>
      </c>
      <c r="H540" s="34" t="s">
        <v>1108</v>
      </c>
      <c r="I540" s="34"/>
      <c r="J540" s="34" t="s">
        <v>1113</v>
      </c>
      <c r="K540" s="34">
        <v>4200</v>
      </c>
      <c r="L540" s="34">
        <v>1100</v>
      </c>
      <c r="M540" s="34">
        <v>2500</v>
      </c>
      <c r="N540" s="34"/>
      <c r="O540" s="34">
        <v>3000</v>
      </c>
      <c r="P540" s="34"/>
      <c r="Q540" s="34">
        <f t="shared" si="26"/>
        <v>10800</v>
      </c>
      <c r="R540" s="34">
        <f t="shared" si="27"/>
        <v>21600</v>
      </c>
      <c r="S540" s="34">
        <f t="shared" si="28"/>
        <v>32400</v>
      </c>
      <c r="T540" s="34">
        <v>1</v>
      </c>
      <c r="U540" s="34">
        <v>250</v>
      </c>
      <c r="V540" s="34">
        <v>250</v>
      </c>
      <c r="W540" s="34">
        <v>1</v>
      </c>
      <c r="X540" s="34">
        <v>1</v>
      </c>
      <c r="Y540" s="34"/>
      <c r="Z540" s="34"/>
      <c r="AA540" s="34"/>
      <c r="AB540" s="34"/>
      <c r="AC540" s="34"/>
      <c r="AD540" s="34">
        <v>1</v>
      </c>
      <c r="AE540" s="34"/>
      <c r="AF540" s="34">
        <v>1</v>
      </c>
      <c r="AG540" s="34">
        <v>125</v>
      </c>
      <c r="AH540" s="34">
        <v>125</v>
      </c>
    </row>
    <row r="541" spans="1:34" ht="191.25" x14ac:dyDescent="0.25">
      <c r="A541" s="34"/>
      <c r="B541" s="34">
        <v>527</v>
      </c>
      <c r="C541" s="34" t="s">
        <v>2338</v>
      </c>
      <c r="D541" s="36" t="s">
        <v>2339</v>
      </c>
      <c r="E541" s="36"/>
      <c r="F541" s="36"/>
      <c r="G541" s="36" t="s">
        <v>1086</v>
      </c>
      <c r="H541" s="36" t="s">
        <v>1108</v>
      </c>
      <c r="I541" s="36">
        <v>9</v>
      </c>
      <c r="J541" s="34"/>
      <c r="K541" s="36">
        <v>4200</v>
      </c>
      <c r="L541" s="36">
        <v>700</v>
      </c>
      <c r="M541" s="36">
        <v>7500</v>
      </c>
      <c r="N541" s="36"/>
      <c r="O541" s="36">
        <v>3000</v>
      </c>
      <c r="P541" s="39"/>
      <c r="Q541" s="34">
        <f t="shared" si="26"/>
        <v>15400</v>
      </c>
      <c r="R541" s="34">
        <f t="shared" si="27"/>
        <v>30800</v>
      </c>
      <c r="S541" s="34">
        <f t="shared" si="28"/>
        <v>46200</v>
      </c>
      <c r="T541" s="34">
        <v>1</v>
      </c>
      <c r="U541" s="34">
        <v>500</v>
      </c>
      <c r="V541" s="34">
        <v>500</v>
      </c>
      <c r="W541" s="34">
        <v>1</v>
      </c>
      <c r="X541" s="34">
        <v>1</v>
      </c>
      <c r="Y541" s="34"/>
      <c r="Z541" s="34"/>
      <c r="AA541" s="34"/>
      <c r="AB541" s="34"/>
      <c r="AC541" s="34"/>
      <c r="AD541" s="34">
        <v>3</v>
      </c>
      <c r="AE541" s="34"/>
      <c r="AF541" s="34">
        <v>1</v>
      </c>
      <c r="AG541" s="34">
        <v>62.5</v>
      </c>
      <c r="AH541" s="34">
        <v>62.5</v>
      </c>
    </row>
    <row r="542" spans="1:34" ht="204" x14ac:dyDescent="0.25">
      <c r="A542" s="34"/>
      <c r="B542" s="34" t="s">
        <v>2340</v>
      </c>
      <c r="C542" s="34" t="s">
        <v>2341</v>
      </c>
      <c r="D542" s="36" t="s">
        <v>2339</v>
      </c>
      <c r="E542" s="36"/>
      <c r="F542" s="36"/>
      <c r="G542" s="36" t="s">
        <v>1086</v>
      </c>
      <c r="H542" s="36" t="s">
        <v>1108</v>
      </c>
      <c r="I542" s="36">
        <v>9</v>
      </c>
      <c r="J542" s="34"/>
      <c r="K542" s="39"/>
      <c r="L542" s="36">
        <v>1700</v>
      </c>
      <c r="M542" s="39"/>
      <c r="N542" s="39"/>
      <c r="O542" s="39"/>
      <c r="P542" s="39"/>
      <c r="Q542" s="34">
        <f t="shared" si="26"/>
        <v>1700</v>
      </c>
      <c r="R542" s="34">
        <f t="shared" si="27"/>
        <v>3400</v>
      </c>
      <c r="S542" s="34">
        <f t="shared" si="28"/>
        <v>5100</v>
      </c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>
        <v>1</v>
      </c>
      <c r="AG542" s="34">
        <v>30</v>
      </c>
      <c r="AH542" s="34">
        <v>30</v>
      </c>
    </row>
    <row r="543" spans="1:34" ht="204" x14ac:dyDescent="0.25">
      <c r="A543" s="34"/>
      <c r="B543" s="34" t="s">
        <v>2342</v>
      </c>
      <c r="C543" s="34" t="s">
        <v>2343</v>
      </c>
      <c r="D543" s="36" t="s">
        <v>2339</v>
      </c>
      <c r="E543" s="36"/>
      <c r="F543" s="36"/>
      <c r="G543" s="36" t="s">
        <v>1086</v>
      </c>
      <c r="H543" s="36" t="s">
        <v>1108</v>
      </c>
      <c r="I543" s="36">
        <v>9</v>
      </c>
      <c r="J543" s="34"/>
      <c r="K543" s="39"/>
      <c r="L543" s="36">
        <v>1700</v>
      </c>
      <c r="M543" s="39"/>
      <c r="N543" s="39"/>
      <c r="O543" s="39"/>
      <c r="P543" s="39"/>
      <c r="Q543" s="34">
        <f t="shared" si="26"/>
        <v>1700</v>
      </c>
      <c r="R543" s="34">
        <f t="shared" si="27"/>
        <v>3400</v>
      </c>
      <c r="S543" s="34">
        <f t="shared" si="28"/>
        <v>5100</v>
      </c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>
        <v>1</v>
      </c>
      <c r="AG543" s="34">
        <v>100</v>
      </c>
      <c r="AH543" s="34">
        <v>100</v>
      </c>
    </row>
    <row r="544" spans="1:34" ht="204" x14ac:dyDescent="0.25">
      <c r="A544" s="34"/>
      <c r="B544" s="34" t="s">
        <v>2344</v>
      </c>
      <c r="C544" s="34" t="s">
        <v>2345</v>
      </c>
      <c r="D544" s="36" t="s">
        <v>2339</v>
      </c>
      <c r="E544" s="36"/>
      <c r="F544" s="36"/>
      <c r="G544" s="36" t="s">
        <v>1086</v>
      </c>
      <c r="H544" s="36" t="s">
        <v>1108</v>
      </c>
      <c r="I544" s="36">
        <v>9</v>
      </c>
      <c r="J544" s="34"/>
      <c r="K544" s="39"/>
      <c r="L544" s="36">
        <v>1700</v>
      </c>
      <c r="M544" s="39"/>
      <c r="N544" s="39"/>
      <c r="O544" s="39"/>
      <c r="P544" s="39"/>
      <c r="Q544" s="34">
        <f t="shared" si="26"/>
        <v>1700</v>
      </c>
      <c r="R544" s="34">
        <f t="shared" si="27"/>
        <v>3400</v>
      </c>
      <c r="S544" s="34">
        <f t="shared" si="28"/>
        <v>5100</v>
      </c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>
        <v>1</v>
      </c>
      <c r="AG544" s="34">
        <v>40</v>
      </c>
      <c r="AH544" s="34">
        <v>40</v>
      </c>
    </row>
    <row r="545" spans="1:34" ht="191.25" x14ac:dyDescent="0.25">
      <c r="A545" s="34"/>
      <c r="B545" s="34" t="s">
        <v>2346</v>
      </c>
      <c r="C545" s="34" t="s">
        <v>2347</v>
      </c>
      <c r="D545" s="36" t="s">
        <v>2339</v>
      </c>
      <c r="E545" s="36"/>
      <c r="F545" s="36"/>
      <c r="G545" s="36" t="s">
        <v>1086</v>
      </c>
      <c r="H545" s="36" t="s">
        <v>1108</v>
      </c>
      <c r="I545" s="36">
        <v>9</v>
      </c>
      <c r="J545" s="34"/>
      <c r="K545" s="34"/>
      <c r="L545" s="34">
        <v>1700</v>
      </c>
      <c r="M545" s="34"/>
      <c r="N545" s="34"/>
      <c r="O545" s="34"/>
      <c r="P545" s="34"/>
      <c r="Q545" s="34">
        <f t="shared" si="26"/>
        <v>1700</v>
      </c>
      <c r="R545" s="34">
        <f t="shared" si="27"/>
        <v>3400</v>
      </c>
      <c r="S545" s="34">
        <f t="shared" si="28"/>
        <v>5100</v>
      </c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>
        <v>1</v>
      </c>
      <c r="AG545" s="34">
        <v>62.5</v>
      </c>
      <c r="AH545" s="34">
        <v>62.5</v>
      </c>
    </row>
    <row r="546" spans="1:34" ht="330.75" x14ac:dyDescent="0.25">
      <c r="A546" s="34"/>
      <c r="B546" s="34" t="s">
        <v>2348</v>
      </c>
      <c r="C546" s="1" t="s">
        <v>2349</v>
      </c>
      <c r="D546" s="36" t="s">
        <v>2339</v>
      </c>
      <c r="E546" s="34"/>
      <c r="F546" s="34"/>
      <c r="G546" s="36" t="s">
        <v>1086</v>
      </c>
      <c r="H546" s="36" t="s">
        <v>1108</v>
      </c>
      <c r="I546" s="36">
        <v>9</v>
      </c>
      <c r="J546" s="34"/>
      <c r="K546" s="34"/>
      <c r="L546" s="34">
        <v>2600</v>
      </c>
      <c r="M546" s="34"/>
      <c r="N546" s="34"/>
      <c r="O546" s="34"/>
      <c r="P546" s="34"/>
      <c r="Q546" s="34">
        <f t="shared" si="26"/>
        <v>2600</v>
      </c>
      <c r="R546" s="34">
        <f t="shared" si="27"/>
        <v>5200</v>
      </c>
      <c r="S546" s="34">
        <f t="shared" si="28"/>
        <v>7800</v>
      </c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>
        <v>1</v>
      </c>
      <c r="AG546" s="34">
        <v>160</v>
      </c>
      <c r="AH546" s="34">
        <v>160</v>
      </c>
    </row>
    <row r="547" spans="1:34" ht="409.5" x14ac:dyDescent="0.25">
      <c r="A547" s="34"/>
      <c r="B547" s="34">
        <v>528</v>
      </c>
      <c r="C547" s="1" t="s">
        <v>2350</v>
      </c>
      <c r="D547" s="36" t="s">
        <v>2351</v>
      </c>
      <c r="E547" s="34" t="s">
        <v>2352</v>
      </c>
      <c r="F547" s="34">
        <v>5</v>
      </c>
      <c r="G547" s="36" t="s">
        <v>1087</v>
      </c>
      <c r="H547" s="36" t="s">
        <v>1108</v>
      </c>
      <c r="I547" s="36" t="s">
        <v>1235</v>
      </c>
      <c r="J547" s="34" t="s">
        <v>1113</v>
      </c>
      <c r="K547" s="34">
        <v>4200</v>
      </c>
      <c r="L547" s="34">
        <v>1100</v>
      </c>
      <c r="M547" s="34">
        <v>2500</v>
      </c>
      <c r="N547" s="34"/>
      <c r="O547" s="34">
        <v>700</v>
      </c>
      <c r="P547" s="34"/>
      <c r="Q547" s="34">
        <f t="shared" si="26"/>
        <v>8500</v>
      </c>
      <c r="R547" s="34">
        <f t="shared" si="27"/>
        <v>17000</v>
      </c>
      <c r="S547" s="34">
        <f t="shared" si="28"/>
        <v>25500</v>
      </c>
      <c r="T547" s="34">
        <v>1</v>
      </c>
      <c r="U547" s="34" t="s">
        <v>126</v>
      </c>
      <c r="V547" s="34">
        <v>160</v>
      </c>
      <c r="W547" s="34">
        <v>1</v>
      </c>
      <c r="X547" s="34">
        <v>1</v>
      </c>
      <c r="Y547" s="34" t="s">
        <v>2353</v>
      </c>
      <c r="Z547" s="34"/>
      <c r="AA547" s="34"/>
      <c r="AB547" s="34"/>
      <c r="AC547" s="34"/>
      <c r="AD547" s="34">
        <v>1</v>
      </c>
      <c r="AE547" s="34"/>
      <c r="AF547" s="34">
        <v>1</v>
      </c>
      <c r="AG547" s="34" t="s">
        <v>86</v>
      </c>
      <c r="AH547" s="34">
        <v>125</v>
      </c>
    </row>
    <row r="548" spans="1:34" x14ac:dyDescent="0.25">
      <c r="A548" s="34"/>
      <c r="B548" s="34"/>
      <c r="C548" s="50"/>
      <c r="D548" s="50"/>
      <c r="E548" s="50"/>
      <c r="F548" s="50"/>
      <c r="G548" s="50"/>
      <c r="H548" s="36"/>
      <c r="I548" s="36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</row>
    <row r="549" spans="1:34" ht="102" x14ac:dyDescent="0.25">
      <c r="A549" s="34"/>
      <c r="B549" s="34"/>
      <c r="C549" s="34" t="s">
        <v>2354</v>
      </c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34">
        <f>K549+L549+M549+O549+P549</f>
        <v>0</v>
      </c>
      <c r="R549" s="34">
        <f t="shared" si="27"/>
        <v>0</v>
      </c>
      <c r="S549" s="34">
        <f t="shared" si="28"/>
        <v>0</v>
      </c>
      <c r="T549" s="66"/>
      <c r="U549" s="66"/>
      <c r="V549" s="66"/>
      <c r="W549" s="66"/>
      <c r="X549" s="66"/>
      <c r="Y549" s="66"/>
      <c r="Z549" s="66" t="s">
        <v>1064</v>
      </c>
      <c r="AA549" s="66">
        <v>1</v>
      </c>
      <c r="AB549" s="66"/>
      <c r="AC549" s="66"/>
      <c r="AD549" s="66"/>
      <c r="AE549" s="66"/>
      <c r="AF549" s="66"/>
      <c r="AG549" s="66"/>
      <c r="AH549" s="66"/>
    </row>
    <row r="550" spans="1:34" ht="76.5" x14ac:dyDescent="0.25">
      <c r="A550" s="34"/>
      <c r="B550" s="34"/>
      <c r="C550" s="34" t="s">
        <v>2355</v>
      </c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34">
        <f>K550+L550+M550+O550+P550</f>
        <v>0</v>
      </c>
      <c r="R550" s="34">
        <f t="shared" si="27"/>
        <v>0</v>
      </c>
      <c r="S550" s="34">
        <f t="shared" si="28"/>
        <v>0</v>
      </c>
      <c r="T550" s="66"/>
      <c r="U550" s="66"/>
      <c r="V550" s="66"/>
      <c r="W550" s="66"/>
      <c r="X550" s="66"/>
      <c r="Y550" s="66"/>
      <c r="Z550" s="66" t="s">
        <v>1064</v>
      </c>
      <c r="AA550" s="66">
        <v>1</v>
      </c>
      <c r="AB550" s="66"/>
      <c r="AC550" s="66"/>
      <c r="AD550" s="66"/>
      <c r="AE550" s="66"/>
      <c r="AF550" s="66"/>
      <c r="AG550" s="66"/>
      <c r="AH550" s="66"/>
    </row>
    <row r="551" spans="1:34" ht="127.5" x14ac:dyDescent="0.25">
      <c r="A551" s="34"/>
      <c r="B551" s="34"/>
      <c r="C551" s="34" t="s">
        <v>2356</v>
      </c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34">
        <f>K551+L551+M551+O551+P551</f>
        <v>0</v>
      </c>
      <c r="R551" s="34">
        <f t="shared" si="27"/>
        <v>0</v>
      </c>
      <c r="S551" s="34">
        <f t="shared" si="28"/>
        <v>0</v>
      </c>
      <c r="T551" s="66"/>
      <c r="U551" s="66"/>
      <c r="V551" s="66"/>
      <c r="W551" s="66"/>
      <c r="X551" s="66"/>
      <c r="Y551" s="66"/>
      <c r="Z551" s="66" t="s">
        <v>1064</v>
      </c>
      <c r="AA551" s="66">
        <v>1</v>
      </c>
      <c r="AB551" s="66"/>
      <c r="AC551" s="66"/>
      <c r="AD551" s="66"/>
      <c r="AE551" s="66"/>
      <c r="AF551" s="66"/>
      <c r="AG551" s="66"/>
      <c r="AH551" s="66"/>
    </row>
    <row r="552" spans="1:34" ht="191.25" x14ac:dyDescent="0.25">
      <c r="A552" s="34"/>
      <c r="B552" s="34"/>
      <c r="C552" s="34" t="s">
        <v>2357</v>
      </c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34">
        <f>K552+L552+M552+O552+P552</f>
        <v>0</v>
      </c>
      <c r="R552" s="34">
        <f t="shared" si="27"/>
        <v>0</v>
      </c>
      <c r="S552" s="34">
        <f t="shared" si="28"/>
        <v>0</v>
      </c>
      <c r="T552" s="66"/>
      <c r="U552" s="66"/>
      <c r="V552" s="66"/>
      <c r="W552" s="66"/>
      <c r="X552" s="66"/>
      <c r="Y552" s="66"/>
      <c r="Z552" s="66" t="s">
        <v>1064</v>
      </c>
      <c r="AA552" s="66">
        <v>1</v>
      </c>
      <c r="AB552" s="66"/>
      <c r="AC552" s="66"/>
      <c r="AD552" s="66"/>
      <c r="AE552" s="66"/>
      <c r="AF552" s="66"/>
      <c r="AG552" s="66"/>
      <c r="AH552" s="66"/>
    </row>
    <row r="553" spans="1:34" ht="127.5" x14ac:dyDescent="0.25">
      <c r="A553" s="34"/>
      <c r="B553" s="34"/>
      <c r="C553" s="34" t="s">
        <v>2358</v>
      </c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34">
        <f>K553+L553+M553+O553+P553</f>
        <v>0</v>
      </c>
      <c r="R553" s="66"/>
      <c r="S553" s="34">
        <f t="shared" si="28"/>
        <v>0</v>
      </c>
      <c r="T553" s="66"/>
      <c r="U553" s="66"/>
      <c r="V553" s="66"/>
      <c r="W553" s="66"/>
      <c r="X553" s="66"/>
      <c r="Y553" s="66"/>
      <c r="Z553" s="66" t="s">
        <v>1064</v>
      </c>
      <c r="AA553" s="66">
        <v>1</v>
      </c>
      <c r="AB553" s="66"/>
      <c r="AC553" s="66"/>
      <c r="AD553" s="66"/>
      <c r="AE553" s="66"/>
      <c r="AF553" s="66"/>
      <c r="AG553" s="66"/>
      <c r="AH553" s="66"/>
    </row>
    <row r="554" spans="1:34" ht="140.25" x14ac:dyDescent="0.25">
      <c r="A554" s="34"/>
      <c r="B554" s="34"/>
      <c r="C554" s="34" t="s">
        <v>2359</v>
      </c>
      <c r="D554" s="66"/>
      <c r="E554" s="66"/>
      <c r="F554" s="66"/>
      <c r="G554" s="66"/>
      <c r="H554" s="66"/>
      <c r="I554" s="66"/>
      <c r="J554" s="66" t="s">
        <v>1066</v>
      </c>
      <c r="K554" s="66" t="s">
        <v>2360</v>
      </c>
      <c r="L554" s="66">
        <v>100</v>
      </c>
      <c r="M554" s="66"/>
      <c r="N554" s="66"/>
      <c r="O554" s="34"/>
      <c r="P554" s="34"/>
      <c r="Q554" s="34"/>
      <c r="R554" s="34"/>
      <c r="S554" s="34">
        <f t="shared" si="28"/>
        <v>0</v>
      </c>
      <c r="T554" s="34"/>
      <c r="U554" s="34"/>
      <c r="V554" s="34"/>
      <c r="W554" s="34"/>
      <c r="X554" s="34"/>
      <c r="Y554" s="34"/>
      <c r="Z554" s="66"/>
      <c r="AA554" s="66"/>
      <c r="AB554" s="34"/>
      <c r="AC554" s="34"/>
      <c r="AD554" s="34"/>
      <c r="AE554" s="34"/>
      <c r="AF554" s="34"/>
      <c r="AG554" s="34"/>
      <c r="AH554" s="34"/>
    </row>
  </sheetData>
  <mergeCells count="15">
    <mergeCell ref="A1:AH1"/>
    <mergeCell ref="A2:A3"/>
    <mergeCell ref="B2:B3"/>
    <mergeCell ref="C2:C3"/>
    <mergeCell ref="D2:L2"/>
    <mergeCell ref="M2:O2"/>
    <mergeCell ref="Q2:S2"/>
    <mergeCell ref="T2:V2"/>
    <mergeCell ref="W2:X2"/>
    <mergeCell ref="Z2:AA2"/>
    <mergeCell ref="AB2:AB3"/>
    <mergeCell ref="AC2:AC3"/>
    <mergeCell ref="AD2:AE2"/>
    <mergeCell ref="AF2:AH2"/>
    <mergeCell ref="D421:F4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ACEI,BS</vt:lpstr>
      <vt:lpstr>DCEI,BS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PC</cp:lastModifiedBy>
  <dcterms:created xsi:type="dcterms:W3CDTF">2017-07-17T06:21:09Z</dcterms:created>
  <dcterms:modified xsi:type="dcterms:W3CDTF">2018-01-18T05:46:37Z</dcterms:modified>
</cp:coreProperties>
</file>